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35" windowWidth="9180" windowHeight="4500"/>
  </bookViews>
  <sheets>
    <sheet name="Catálogo" sheetId="2" r:id="rId1"/>
  </sheets>
  <calcPr calcId="125725"/>
</workbook>
</file>

<file path=xl/calcChain.xml><?xml version="1.0" encoding="utf-8"?>
<calcChain xmlns="http://schemas.openxmlformats.org/spreadsheetml/2006/main">
  <c r="L30" i="2"/>
  <c r="M46"/>
  <c r="M45"/>
  <c r="M27"/>
  <c r="L27"/>
  <c r="L45"/>
  <c r="L46"/>
  <c r="M42"/>
  <c r="M44"/>
  <c r="M43"/>
  <c r="L44"/>
  <c r="L43"/>
  <c r="L42"/>
  <c r="M41"/>
  <c r="L41"/>
  <c r="M36"/>
  <c r="L36"/>
  <c r="M35"/>
  <c r="L35"/>
  <c r="M34"/>
  <c r="L34"/>
  <c r="M33"/>
  <c r="L33"/>
  <c r="M32"/>
  <c r="L32"/>
  <c r="M28"/>
  <c r="L28"/>
  <c r="J14"/>
  <c r="I14"/>
  <c r="H12"/>
  <c r="H11"/>
  <c r="H10"/>
  <c r="H9"/>
  <c r="H8"/>
  <c r="H7"/>
  <c r="D16"/>
  <c r="M23" s="1"/>
  <c r="M30"/>
  <c r="M39" l="1"/>
  <c r="M40"/>
  <c r="L39"/>
  <c r="M38"/>
  <c r="L38"/>
  <c r="L37"/>
  <c r="L40"/>
  <c r="M37"/>
  <c r="M29"/>
  <c r="L29"/>
  <c r="L23"/>
  <c r="I13"/>
  <c r="H13" s="1"/>
  <c r="H15" s="1"/>
  <c r="K14" l="1"/>
  <c r="L31"/>
  <c r="M31"/>
  <c r="L22"/>
  <c r="L24" s="1"/>
  <c r="M22"/>
  <c r="M24" s="1"/>
  <c r="L47" l="1"/>
  <c r="M47"/>
  <c r="L64" l="1"/>
  <c r="L65" s="1"/>
  <c r="L50"/>
  <c r="M64"/>
  <c r="M65" s="1"/>
  <c r="M50"/>
  <c r="L48"/>
  <c r="L51" s="1"/>
  <c r="M48"/>
  <c r="M51" s="1"/>
</calcChain>
</file>

<file path=xl/sharedStrings.xml><?xml version="1.0" encoding="utf-8"?>
<sst xmlns="http://schemas.openxmlformats.org/spreadsheetml/2006/main" count="125" uniqueCount="104">
  <si>
    <t>PRIMARIA</t>
  </si>
  <si>
    <t>Comedor</t>
  </si>
  <si>
    <t>Dirección</t>
  </si>
  <si>
    <t>TOTAL</t>
  </si>
  <si>
    <t>Tutorias</t>
  </si>
  <si>
    <t>Coordinador Ciclo</t>
  </si>
  <si>
    <t>TOTAL GRUPOS</t>
  </si>
  <si>
    <t>SUSTITUCIONES DE BAJAS Y AUSENCIAS</t>
  </si>
  <si>
    <r>
      <t>CER Y CENTROS INCOMPLETOS</t>
    </r>
    <r>
      <rPr>
        <sz val="8"/>
        <rFont val="Arial"/>
        <family val="2"/>
      </rPr>
      <t>: desde la recepción del parte de baja o la comunicación de ausencia</t>
    </r>
  </si>
  <si>
    <r>
      <t>BAJAS SUPERIORES A 15 DÍAS</t>
    </r>
    <r>
      <rPr>
        <sz val="8"/>
        <rFont val="Arial"/>
        <family val="2"/>
      </rPr>
      <t>: de forma inmediata y preferente</t>
    </r>
  </si>
  <si>
    <r>
      <t>HORAS PARA COBERTURA MENOR DE 16 Y BAJA O AUSENCIA ES SUPERIOR A TRES DÍAS NATURALES</t>
    </r>
    <r>
      <rPr>
        <sz val="8"/>
        <rFont val="Arial"/>
        <family val="2"/>
      </rPr>
      <t>: desde la recepción del parte de baja o la comunicación de ausencia</t>
    </r>
  </si>
  <si>
    <r>
      <t>HORAS PARA COBERTURA ENTRE 16 Y 30</t>
    </r>
    <r>
      <rPr>
        <sz val="8"/>
        <rFont val="Arial"/>
        <family val="2"/>
      </rPr>
      <t>, la primera baja se cubre desde el cuarto día, segunda simultanes desde el tercer día y resto desde la recepción del parte o comunicación.</t>
    </r>
  </si>
  <si>
    <r>
      <t>HORAS PARA COBERTURA SUPERIOR A 31</t>
    </r>
    <r>
      <rPr>
        <sz val="8"/>
        <rFont val="Arial"/>
        <family val="2"/>
      </rPr>
      <t>, la primera baja se cubre desde el septimo día, segunda simultanes desde el cuarto día y resto desde la recepción del parte o comunicación.</t>
    </r>
  </si>
  <si>
    <r>
      <t>BAJA DEL ESPECIALISTA DE IDIOMA</t>
    </r>
    <r>
      <rPr>
        <sz val="8"/>
        <rFont val="Arial"/>
        <family val="2"/>
      </rPr>
      <t>: inmediato a partir del quinto día de baja.</t>
    </r>
  </si>
  <si>
    <t>Fuera RPT</t>
  </si>
  <si>
    <t>Periodos lectivas con alumnos</t>
  </si>
  <si>
    <t>Periodos lectivos Totales Profesorado</t>
  </si>
  <si>
    <t>SÍ</t>
  </si>
  <si>
    <t>NO</t>
  </si>
  <si>
    <t>Sí, Gestión Directa</t>
  </si>
  <si>
    <t>Sí, Gestión Contratada</t>
  </si>
  <si>
    <t>No</t>
  </si>
  <si>
    <t>Diferencia</t>
  </si>
  <si>
    <t>Actividades/Funciones con consideración de lectivas</t>
  </si>
  <si>
    <t>Profesorado de 59 y 60 años</t>
  </si>
  <si>
    <t>Profesorado mayor  60 años</t>
  </si>
  <si>
    <t>Duración del periodo lectivo</t>
  </si>
  <si>
    <t>Número de periodos lectivos semanales por grupo</t>
  </si>
  <si>
    <t>CÁLCULO DEL NÚMERO DE MAESTROS POR ESPECIALIDAD SEGÚN EL NÚMERO DE GRUPOS</t>
  </si>
  <si>
    <t>Aplicación elaborada por DOCENTES DE CANARIAS-INSUCAN</t>
  </si>
  <si>
    <t>PERIODOS</t>
  </si>
  <si>
    <t>DISPONIBILIDAD HORARIO</t>
  </si>
  <si>
    <t>Dirección de centro cabecera del Programa Talleres educativos con comedor de verano</t>
  </si>
  <si>
    <t>Secretaría o dirección de centro de menos de 6 unidades</t>
  </si>
  <si>
    <t>Responsable de comedor.</t>
  </si>
  <si>
    <t>Vigilancia de transporte escolar.</t>
  </si>
  <si>
    <t>Docente de apoyo al programa Impulsa.</t>
  </si>
  <si>
    <t>Profesorado participante y coordinador del Programa AICLE.</t>
  </si>
  <si>
    <t>Coordinación en tecnologías de información y comunicación (TIC).</t>
  </si>
  <si>
    <t>Coordinación en prevención de riesgos laborales.</t>
  </si>
  <si>
    <t>Responsable referente para los aspectos relacionados con la COVID-19</t>
  </si>
  <si>
    <t>Profesorado miembro del Consejo Escolar de Canarias</t>
  </si>
  <si>
    <t>Red Canaria de Centros Educativos para la Innovación y Calidad del Aprendizaje Sostenible</t>
  </si>
  <si>
    <t>Comedor de verano</t>
  </si>
  <si>
    <t>Apoyo al programa Impulsa.</t>
  </si>
  <si>
    <t>Programa AICLE.</t>
  </si>
  <si>
    <t>Internacionalización.</t>
  </si>
  <si>
    <t>Consejo Escolar de Canarias</t>
  </si>
  <si>
    <t>MAESTROS INFANTIL PRIMARIA</t>
  </si>
  <si>
    <t>3 o más proyectos y más de 10 movilidades.</t>
  </si>
  <si>
    <t>Acción clave 1.</t>
  </si>
  <si>
    <t>Acción clave 1, más de 10 movilidades</t>
  </si>
  <si>
    <t>Acción clave 2, hasta 10 movilidades.</t>
  </si>
  <si>
    <t>Acción clave 2, más de 10 movilidades.</t>
  </si>
  <si>
    <t>3. Igualdad y Educación Afectivo Sexual y de Género</t>
  </si>
  <si>
    <t>2. Educación Ambiental y Sostenibilidad</t>
  </si>
  <si>
    <t>1. Salud y la Educación Emocional.</t>
  </si>
  <si>
    <t>4. Comunicación Lingüística, Bibliotecas y Radios escolares.</t>
  </si>
  <si>
    <t>5. Patrimonio Social, Cultural e Histórico Canario.</t>
  </si>
  <si>
    <t>6. Cooperación para el Desarrollo y la Solidaridad.</t>
  </si>
  <si>
    <t>7. Familia y Participación Educativa.</t>
  </si>
  <si>
    <t>Agentes Zonales de Igualdad</t>
  </si>
  <si>
    <t>Infantil 3 años</t>
  </si>
  <si>
    <t>Infantil 4 años</t>
  </si>
  <si>
    <t>Infantil 5 años</t>
  </si>
  <si>
    <t>1º Primaria</t>
  </si>
  <si>
    <t>2º Primaria</t>
  </si>
  <si>
    <t>3º Primaria</t>
  </si>
  <si>
    <t>4º Primaria</t>
  </si>
  <si>
    <t>5º Primaria</t>
  </si>
  <si>
    <t>6º Primaria</t>
  </si>
  <si>
    <t>Maestros Educación Primaria</t>
  </si>
  <si>
    <t>Maestros Educación Infantil</t>
  </si>
  <si>
    <t>Maestros Inglés</t>
  </si>
  <si>
    <t>Maestros Francés</t>
  </si>
  <si>
    <t>Maestros Educación Física</t>
  </si>
  <si>
    <t>Maestros Música</t>
  </si>
  <si>
    <t>Maestros PT</t>
  </si>
  <si>
    <t>INFANTIL</t>
  </si>
  <si>
    <t>Disponibilidad Horaria en periodos lectivos</t>
  </si>
  <si>
    <t>Coordinación en convivencia (Responsable de mediación)</t>
  </si>
  <si>
    <t xml:space="preserve">Coordinación de Internacionalización. </t>
  </si>
  <si>
    <t>Disponibilidad Horaria en horas</t>
  </si>
  <si>
    <t>Según disponibilidad</t>
  </si>
  <si>
    <t>Actividades o funciones de consideración lectiva</t>
  </si>
  <si>
    <t>Resto del profesor no tutor, según disponibilidad del centro</t>
  </si>
  <si>
    <t>CÁLCULO DEL SALDO  HORARIA</t>
  </si>
  <si>
    <t>Aplicación realizada por DOCENTES DE CANARIAS-INSUCAN (DCI)</t>
  </si>
  <si>
    <t>Introducir Número de grupos por nivel</t>
  </si>
  <si>
    <t>Elegir la opción que corresponda</t>
  </si>
  <si>
    <t>Red: Salud y la Educación Emocional.</t>
  </si>
  <si>
    <t>Red: Educación Ambiental y Sostenibilidad</t>
  </si>
  <si>
    <t>Red: Igualdad y Educación Afectivo Sexual y de Género</t>
  </si>
  <si>
    <t>Red: Comunicación Lingüística, Bibliotecas y Radios escolares.</t>
  </si>
  <si>
    <t>Red: Patrimonio Social, Cultural e Histórico Canario.</t>
  </si>
  <si>
    <t>Red: Cooperación para el Desarrollo y la Solidaridad.</t>
  </si>
  <si>
    <t>Red: Familia y Participación Educativa.</t>
  </si>
  <si>
    <t>Disponibilidad Horaria en periodos lectivos por grupo</t>
  </si>
  <si>
    <t>Disponibilidad Horaria en horas por grupo</t>
  </si>
  <si>
    <t xml:space="preserve">Para el Plan de cobertura de bajas y ausencias en periodos lectivos </t>
  </si>
  <si>
    <t>Para apoyos. 50% del la disponibilidad en periodos lectivos</t>
  </si>
  <si>
    <t>Hasta</t>
  </si>
  <si>
    <t>Profesorado mayor de 60 años, según disponibilidad del centro. Hasta</t>
  </si>
  <si>
    <t>Profesorado de 59 o 60 años, según disponibilidad del centro.Hasta</t>
  </si>
</sst>
</file>

<file path=xl/styles.xml><?xml version="1.0" encoding="utf-8"?>
<styleSheet xmlns="http://schemas.openxmlformats.org/spreadsheetml/2006/main">
  <numFmts count="1">
    <numFmt numFmtId="164" formatCode="0.00_ ;[Red]\-0.00\ "/>
  </numFmts>
  <fonts count="1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1" fillId="5" borderId="4" xfId="0" applyFont="1" applyFill="1" applyBorder="1" applyProtection="1">
      <protection hidden="1"/>
    </xf>
    <xf numFmtId="0" fontId="5" fillId="6" borderId="5" xfId="0" applyFont="1" applyFill="1" applyBorder="1" applyProtection="1">
      <protection hidden="1"/>
    </xf>
    <xf numFmtId="0" fontId="3" fillId="6" borderId="6" xfId="0" applyFont="1" applyFill="1" applyBorder="1" applyProtection="1">
      <protection hidden="1"/>
    </xf>
    <xf numFmtId="0" fontId="3" fillId="6" borderId="7" xfId="0" applyFont="1" applyFill="1" applyBorder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1" fillId="0" borderId="0" xfId="0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2" fontId="2" fillId="0" borderId="0" xfId="0" applyNumberFormat="1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3" fillId="3" borderId="9" xfId="0" applyFont="1" applyFill="1" applyBorder="1" applyProtection="1">
      <protection hidden="1"/>
    </xf>
    <xf numFmtId="0" fontId="3" fillId="5" borderId="4" xfId="0" applyFont="1" applyFill="1" applyBorder="1" applyProtection="1">
      <protection hidden="1"/>
    </xf>
    <xf numFmtId="0" fontId="8" fillId="3" borderId="9" xfId="0" applyFont="1" applyFill="1" applyBorder="1" applyProtection="1">
      <protection hidden="1"/>
    </xf>
    <xf numFmtId="0" fontId="4" fillId="10" borderId="4" xfId="0" applyFont="1" applyFill="1" applyBorder="1" applyAlignment="1" applyProtection="1">
      <alignment horizontal="center"/>
      <protection hidden="1"/>
    </xf>
    <xf numFmtId="0" fontId="3" fillId="11" borderId="12" xfId="0" applyFont="1" applyFill="1" applyBorder="1" applyAlignment="1" applyProtection="1">
      <alignment horizontal="center"/>
      <protection hidden="1"/>
    </xf>
    <xf numFmtId="0" fontId="3" fillId="12" borderId="9" xfId="0" applyFont="1" applyFill="1" applyBorder="1" applyProtection="1">
      <protection hidden="1"/>
    </xf>
    <xf numFmtId="0" fontId="3" fillId="12" borderId="4" xfId="0" applyFont="1" applyFill="1" applyBorder="1" applyProtection="1">
      <protection hidden="1"/>
    </xf>
    <xf numFmtId="0" fontId="3" fillId="12" borderId="12" xfId="0" applyFont="1" applyFill="1" applyBorder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6" fillId="13" borderId="12" xfId="0" applyFont="1" applyFill="1" applyBorder="1" applyAlignment="1" applyProtection="1">
      <alignment horizontal="center"/>
      <protection hidden="1"/>
    </xf>
    <xf numFmtId="0" fontId="3" fillId="13" borderId="12" xfId="0" applyFont="1" applyFill="1" applyBorder="1" applyAlignment="1" applyProtection="1">
      <alignment horizontal="center"/>
      <protection hidden="1"/>
    </xf>
    <xf numFmtId="0" fontId="3" fillId="14" borderId="12" xfId="0" applyFont="1" applyFill="1" applyBorder="1" applyAlignment="1" applyProtection="1">
      <alignment horizontal="center"/>
      <protection hidden="1"/>
    </xf>
    <xf numFmtId="0" fontId="3" fillId="3" borderId="9" xfId="0" applyFont="1" applyFill="1" applyBorder="1" applyAlignment="1" applyProtection="1">
      <alignment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6" fillId="2" borderId="12" xfId="0" applyFont="1" applyFill="1" applyBorder="1" applyAlignment="1" applyProtection="1">
      <alignment horizontal="left" wrapText="1"/>
      <protection hidden="1"/>
    </xf>
    <xf numFmtId="0" fontId="3" fillId="2" borderId="12" xfId="0" applyFont="1" applyFill="1" applyBorder="1" applyAlignment="1" applyProtection="1">
      <alignment horizontal="left" wrapText="1"/>
      <protection hidden="1"/>
    </xf>
    <xf numFmtId="0" fontId="3" fillId="2" borderId="15" xfId="0" applyFont="1" applyFill="1" applyBorder="1" applyAlignment="1" applyProtection="1">
      <alignment horizontal="left" wrapText="1"/>
      <protection hidden="1"/>
    </xf>
    <xf numFmtId="0" fontId="6" fillId="8" borderId="12" xfId="0" applyFont="1" applyFill="1" applyBorder="1" applyAlignment="1" applyProtection="1">
      <alignment horizontal="left" wrapText="1"/>
      <protection hidden="1"/>
    </xf>
    <xf numFmtId="0" fontId="3" fillId="8" borderId="12" xfId="0" applyFont="1" applyFill="1" applyBorder="1" applyAlignment="1" applyProtection="1">
      <alignment horizontal="left" wrapText="1"/>
      <protection hidden="1"/>
    </xf>
    <xf numFmtId="0" fontId="3" fillId="8" borderId="15" xfId="0" applyFont="1" applyFill="1" applyBorder="1" applyAlignment="1" applyProtection="1">
      <alignment horizontal="left" wrapText="1"/>
      <protection hidden="1"/>
    </xf>
    <xf numFmtId="0" fontId="6" fillId="8" borderId="3" xfId="0" applyFont="1" applyFill="1" applyBorder="1" applyAlignment="1" applyProtection="1">
      <alignment horizontal="left"/>
      <protection hidden="1"/>
    </xf>
    <xf numFmtId="0" fontId="3" fillId="8" borderId="3" xfId="0" applyFont="1" applyFill="1" applyBorder="1" applyAlignment="1" applyProtection="1">
      <alignment horizontal="left"/>
      <protection hidden="1"/>
    </xf>
    <xf numFmtId="0" fontId="3" fillId="8" borderId="16" xfId="0" applyFont="1" applyFill="1" applyBorder="1" applyAlignment="1" applyProtection="1">
      <alignment horizontal="left"/>
      <protection hidden="1"/>
    </xf>
    <xf numFmtId="0" fontId="6" fillId="2" borderId="12" xfId="0" applyFont="1" applyFill="1" applyBorder="1" applyAlignment="1" applyProtection="1">
      <alignment horizontal="left"/>
      <protection hidden="1"/>
    </xf>
    <xf numFmtId="0" fontId="3" fillId="2" borderId="12" xfId="0" applyFont="1" applyFill="1" applyBorder="1" applyAlignment="1" applyProtection="1">
      <alignment horizontal="left"/>
      <protection hidden="1"/>
    </xf>
    <xf numFmtId="0" fontId="3" fillId="2" borderId="15" xfId="0" applyFont="1" applyFill="1" applyBorder="1" applyAlignment="1" applyProtection="1">
      <alignment horizontal="left"/>
      <protection hidden="1"/>
    </xf>
    <xf numFmtId="0" fontId="6" fillId="8" borderId="12" xfId="0" applyFont="1" applyFill="1" applyBorder="1" applyAlignment="1" applyProtection="1">
      <alignment horizontal="left"/>
      <protection hidden="1"/>
    </xf>
    <xf numFmtId="0" fontId="3" fillId="8" borderId="12" xfId="0" applyFont="1" applyFill="1" applyBorder="1" applyAlignment="1" applyProtection="1">
      <alignment horizontal="left"/>
      <protection hidden="1"/>
    </xf>
    <xf numFmtId="0" fontId="3" fillId="8" borderId="15" xfId="0" applyFont="1" applyFill="1" applyBorder="1" applyAlignment="1" applyProtection="1">
      <alignment horizontal="left"/>
      <protection hidden="1"/>
    </xf>
    <xf numFmtId="2" fontId="3" fillId="14" borderId="12" xfId="0" applyNumberFormat="1" applyFont="1" applyFill="1" applyBorder="1" applyAlignment="1" applyProtection="1">
      <alignment horizontal="center"/>
      <protection hidden="1"/>
    </xf>
    <xf numFmtId="0" fontId="3" fillId="7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hidden="1"/>
    </xf>
    <xf numFmtId="0" fontId="4" fillId="4" borderId="20" xfId="0" applyFont="1" applyFill="1" applyBorder="1" applyAlignment="1" applyProtection="1">
      <alignment horizontal="center"/>
      <protection hidden="1"/>
    </xf>
    <xf numFmtId="0" fontId="4" fillId="4" borderId="12" xfId="0" applyFont="1" applyFill="1" applyBorder="1" applyAlignment="1" applyProtection="1">
      <alignment horizont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3" fillId="2" borderId="9" xfId="0" applyFont="1" applyFill="1" applyBorder="1" applyAlignment="1" applyProtection="1">
      <alignment vertical="center"/>
      <protection hidden="1"/>
    </xf>
    <xf numFmtId="0" fontId="8" fillId="2" borderId="9" xfId="0" applyFont="1" applyFill="1" applyBorder="1" applyAlignment="1" applyProtection="1">
      <alignment vertical="center"/>
      <protection hidden="1"/>
    </xf>
    <xf numFmtId="0" fontId="8" fillId="14" borderId="12" xfId="0" applyFont="1" applyFill="1" applyBorder="1" applyAlignment="1" applyProtection="1">
      <alignment horizontal="center"/>
      <protection hidden="1"/>
    </xf>
    <xf numFmtId="0" fontId="8" fillId="0" borderId="0" xfId="0" applyFont="1" applyFill="1" applyProtection="1">
      <protection hidden="1"/>
    </xf>
    <xf numFmtId="0" fontId="8" fillId="2" borderId="12" xfId="0" applyFont="1" applyFill="1" applyBorder="1" applyAlignment="1" applyProtection="1">
      <alignment horizontal="center"/>
      <protection hidden="1"/>
    </xf>
    <xf numFmtId="0" fontId="8" fillId="18" borderId="12" xfId="0" applyFont="1" applyFill="1" applyBorder="1" applyAlignment="1" applyProtection="1">
      <alignment horizontal="center"/>
      <protection hidden="1"/>
    </xf>
    <xf numFmtId="0" fontId="3" fillId="18" borderId="12" xfId="0" applyFont="1" applyFill="1" applyBorder="1" applyAlignment="1" applyProtection="1">
      <alignment horizontal="center"/>
      <protection hidden="1"/>
    </xf>
    <xf numFmtId="0" fontId="6" fillId="2" borderId="12" xfId="0" applyFont="1" applyFill="1" applyBorder="1" applyAlignment="1" applyProtection="1">
      <alignment horizontal="center"/>
      <protection hidden="1"/>
    </xf>
    <xf numFmtId="164" fontId="6" fillId="10" borderId="12" xfId="0" applyNumberFormat="1" applyFont="1" applyFill="1" applyBorder="1" applyAlignment="1" applyProtection="1">
      <alignment horizontal="center"/>
      <protection hidden="1"/>
    </xf>
    <xf numFmtId="0" fontId="6" fillId="3" borderId="9" xfId="0" applyFont="1" applyFill="1" applyBorder="1" applyAlignment="1" applyProtection="1">
      <alignment vertical="center"/>
      <protection hidden="1"/>
    </xf>
    <xf numFmtId="0" fontId="2" fillId="10" borderId="12" xfId="0" applyFont="1" applyFill="1" applyBorder="1" applyAlignment="1" applyProtection="1">
      <alignment horizontal="center" vertical="center"/>
      <protection hidden="1"/>
    </xf>
    <xf numFmtId="0" fontId="2" fillId="18" borderId="12" xfId="0" applyFont="1" applyFill="1" applyBorder="1" applyAlignment="1" applyProtection="1">
      <alignment horizontal="center" vertical="center"/>
      <protection hidden="1"/>
    </xf>
    <xf numFmtId="0" fontId="6" fillId="19" borderId="12" xfId="0" applyFont="1" applyFill="1" applyBorder="1" applyAlignment="1" applyProtection="1">
      <alignment horizontal="center"/>
      <protection hidden="1"/>
    </xf>
    <xf numFmtId="0" fontId="2" fillId="10" borderId="12" xfId="0" applyFont="1" applyFill="1" applyBorder="1" applyAlignment="1" applyProtection="1">
      <alignment horizontal="center"/>
      <protection hidden="1"/>
    </xf>
    <xf numFmtId="2" fontId="11" fillId="15" borderId="12" xfId="0" applyNumberFormat="1" applyFont="1" applyFill="1" applyBorder="1" applyAlignment="1" applyProtection="1">
      <alignment horizontal="center" vertical="center"/>
      <protection hidden="1"/>
    </xf>
    <xf numFmtId="0" fontId="3" fillId="7" borderId="12" xfId="0" applyFont="1" applyFill="1" applyBorder="1" applyAlignment="1" applyProtection="1">
      <alignment horizontal="center"/>
      <protection hidden="1"/>
    </xf>
    <xf numFmtId="0" fontId="3" fillId="7" borderId="0" xfId="0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10" fillId="16" borderId="11" xfId="0" applyFont="1" applyFill="1" applyBorder="1" applyAlignment="1" applyProtection="1">
      <alignment horizontal="center"/>
      <protection hidden="1"/>
    </xf>
    <xf numFmtId="0" fontId="10" fillId="16" borderId="8" xfId="0" applyFont="1" applyFill="1" applyBorder="1" applyAlignment="1" applyProtection="1">
      <alignment horizontal="center"/>
      <protection hidden="1"/>
    </xf>
    <xf numFmtId="0" fontId="10" fillId="16" borderId="13" xfId="0" applyFont="1" applyFill="1" applyBorder="1" applyAlignment="1" applyProtection="1">
      <alignment horizontal="center"/>
      <protection hidden="1"/>
    </xf>
    <xf numFmtId="0" fontId="10" fillId="16" borderId="10" xfId="0" applyFont="1" applyFill="1" applyBorder="1" applyAlignment="1" applyProtection="1">
      <alignment horizontal="center"/>
      <protection hidden="1"/>
    </xf>
    <xf numFmtId="0" fontId="10" fillId="16" borderId="0" xfId="0" applyFont="1" applyFill="1" applyBorder="1" applyAlignment="1" applyProtection="1">
      <alignment horizontal="center"/>
      <protection hidden="1"/>
    </xf>
    <xf numFmtId="0" fontId="10" fillId="16" borderId="14" xfId="0" applyFont="1" applyFill="1" applyBorder="1" applyAlignment="1" applyProtection="1">
      <alignment horizontal="center"/>
      <protection hidden="1"/>
    </xf>
    <xf numFmtId="0" fontId="2" fillId="16" borderId="17" xfId="0" applyFont="1" applyFill="1" applyBorder="1" applyAlignment="1" applyProtection="1">
      <alignment horizontal="center"/>
      <protection hidden="1"/>
    </xf>
    <xf numFmtId="0" fontId="2" fillId="16" borderId="18" xfId="0" applyFont="1" applyFill="1" applyBorder="1" applyAlignment="1" applyProtection="1">
      <alignment horizontal="center"/>
      <protection hidden="1"/>
    </xf>
    <xf numFmtId="0" fontId="2" fillId="16" borderId="19" xfId="0" applyFont="1" applyFill="1" applyBorder="1" applyAlignment="1" applyProtection="1">
      <alignment horizontal="center"/>
      <protection hidden="1"/>
    </xf>
    <xf numFmtId="0" fontId="8" fillId="9" borderId="0" xfId="0" applyFont="1" applyFill="1" applyAlignment="1" applyProtection="1">
      <alignment horizontal="center"/>
      <protection hidden="1"/>
    </xf>
    <xf numFmtId="0" fontId="3" fillId="9" borderId="0" xfId="0" applyFont="1" applyFill="1" applyAlignment="1" applyProtection="1">
      <alignment horizontal="center"/>
      <protection hidden="1"/>
    </xf>
    <xf numFmtId="0" fontId="9" fillId="5" borderId="4" xfId="0" applyFont="1" applyFill="1" applyBorder="1" applyAlignment="1" applyProtection="1">
      <alignment horizontal="left" wrapText="1"/>
      <protection hidden="1"/>
    </xf>
    <xf numFmtId="0" fontId="8" fillId="2" borderId="21" xfId="0" applyFont="1" applyFill="1" applyBorder="1" applyAlignment="1" applyProtection="1">
      <alignment horizontal="center" vertical="center"/>
      <protection hidden="1"/>
    </xf>
    <xf numFmtId="0" fontId="8" fillId="2" borderId="22" xfId="0" applyFont="1" applyFill="1" applyBorder="1" applyAlignment="1" applyProtection="1">
      <alignment horizontal="center" vertical="center"/>
      <protection hidden="1"/>
    </xf>
    <xf numFmtId="0" fontId="8" fillId="2" borderId="23" xfId="0" applyFont="1" applyFill="1" applyBorder="1" applyAlignment="1" applyProtection="1">
      <alignment horizontal="center" vertical="center"/>
      <protection hidden="1"/>
    </xf>
    <xf numFmtId="0" fontId="8" fillId="18" borderId="12" xfId="0" applyFont="1" applyFill="1" applyBorder="1" applyAlignment="1" applyProtection="1">
      <alignment horizontal="center" vertical="center" wrapText="1"/>
      <protection hidden="1"/>
    </xf>
    <xf numFmtId="0" fontId="3" fillId="18" borderId="12" xfId="0" applyFont="1" applyFill="1" applyBorder="1" applyAlignment="1" applyProtection="1">
      <alignment horizontal="center" vertical="center" wrapText="1"/>
      <protection hidden="1"/>
    </xf>
    <xf numFmtId="0" fontId="6" fillId="3" borderId="9" xfId="0" applyFont="1" applyFill="1" applyBorder="1" applyAlignment="1" applyProtection="1">
      <alignment horizontal="center"/>
      <protection hidden="1"/>
    </xf>
    <xf numFmtId="0" fontId="6" fillId="3" borderId="4" xfId="0" applyFont="1" applyFill="1" applyBorder="1" applyAlignment="1" applyProtection="1">
      <alignment horizontal="center"/>
      <protection hidden="1"/>
    </xf>
    <xf numFmtId="0" fontId="8" fillId="2" borderId="21" xfId="0" applyFont="1" applyFill="1" applyBorder="1" applyAlignment="1" applyProtection="1">
      <alignment horizontal="center" vertical="center" wrapText="1"/>
      <protection hidden="1"/>
    </xf>
    <xf numFmtId="0" fontId="8" fillId="2" borderId="22" xfId="0" applyFont="1" applyFill="1" applyBorder="1" applyAlignment="1" applyProtection="1">
      <alignment horizontal="center" vertical="center" wrapText="1"/>
      <protection hidden="1"/>
    </xf>
    <xf numFmtId="0" fontId="6" fillId="19" borderId="9" xfId="0" applyFont="1" applyFill="1" applyBorder="1" applyAlignment="1" applyProtection="1">
      <alignment horizontal="center"/>
      <protection hidden="1"/>
    </xf>
    <xf numFmtId="0" fontId="4" fillId="19" borderId="4" xfId="0" applyFont="1" applyFill="1" applyBorder="1" applyAlignment="1" applyProtection="1">
      <alignment horizontal="center"/>
      <protection hidden="1"/>
    </xf>
    <xf numFmtId="0" fontId="6" fillId="3" borderId="11" xfId="0" applyFont="1" applyFill="1" applyBorder="1" applyAlignment="1" applyProtection="1">
      <alignment horizontal="center"/>
      <protection hidden="1"/>
    </xf>
    <xf numFmtId="0" fontId="6" fillId="3" borderId="8" xfId="0" applyFont="1" applyFill="1" applyBorder="1" applyAlignment="1" applyProtection="1">
      <alignment horizontal="center"/>
      <protection hidden="1"/>
    </xf>
    <xf numFmtId="0" fontId="6" fillId="11" borderId="9" xfId="0" applyFont="1" applyFill="1" applyBorder="1" applyAlignment="1" applyProtection="1">
      <alignment horizontal="center"/>
      <protection hidden="1"/>
    </xf>
    <xf numFmtId="0" fontId="6" fillId="11" borderId="4" xfId="0" applyFont="1" applyFill="1" applyBorder="1" applyAlignment="1" applyProtection="1">
      <alignment horizontal="center"/>
      <protection hidden="1"/>
    </xf>
    <xf numFmtId="0" fontId="4" fillId="10" borderId="12" xfId="0" applyFont="1" applyFill="1" applyBorder="1" applyAlignment="1" applyProtection="1">
      <alignment horizontal="center"/>
      <protection hidden="1"/>
    </xf>
    <xf numFmtId="0" fontId="3" fillId="17" borderId="9" xfId="0" applyFont="1" applyFill="1" applyBorder="1" applyAlignment="1" applyProtection="1">
      <alignment vertical="center"/>
      <protection hidden="1"/>
    </xf>
    <xf numFmtId="0" fontId="3" fillId="17" borderId="12" xfId="0" applyFont="1" applyFill="1" applyBorder="1" applyAlignment="1" applyProtection="1">
      <alignment vertical="center"/>
      <protection hidden="1"/>
    </xf>
    <xf numFmtId="0" fontId="8" fillId="2" borderId="23" xfId="0" applyFont="1" applyFill="1" applyBorder="1" applyAlignment="1" applyProtection="1">
      <alignment horizontal="center" vertical="center" wrapText="1"/>
      <protection hidden="1"/>
    </xf>
    <xf numFmtId="0" fontId="4" fillId="20" borderId="9" xfId="0" applyFont="1" applyFill="1" applyBorder="1" applyAlignment="1" applyProtection="1">
      <alignment horizontal="center"/>
      <protection hidden="1"/>
    </xf>
    <xf numFmtId="0" fontId="6" fillId="20" borderId="4" xfId="0" applyFont="1" applyFill="1" applyBorder="1" applyAlignment="1" applyProtection="1">
      <alignment horizontal="center"/>
      <protection hidden="1"/>
    </xf>
    <xf numFmtId="0" fontId="1" fillId="5" borderId="9" xfId="0" applyFont="1" applyFill="1" applyBorder="1" applyAlignment="1" applyProtection="1">
      <alignment horizontal="left" wrapText="1"/>
      <protection hidden="1"/>
    </xf>
    <xf numFmtId="0" fontId="1" fillId="5" borderId="9" xfId="0" applyFont="1" applyFill="1" applyBorder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BG115"/>
  <sheetViews>
    <sheetView tabSelected="1" topLeftCell="A11" zoomScaleNormal="100" workbookViewId="0">
      <selection activeCell="D35" sqref="D35"/>
    </sheetView>
  </sheetViews>
  <sheetFormatPr baseColWidth="10" defaultRowHeight="11.25"/>
  <cols>
    <col min="1" max="1" width="4" style="2" customWidth="1"/>
    <col min="2" max="2" width="10.7109375" style="2" customWidth="1"/>
    <col min="3" max="3" width="45.140625" style="2" bestFit="1" customWidth="1"/>
    <col min="4" max="4" width="32.140625" style="2" bestFit="1" customWidth="1"/>
    <col min="5" max="5" width="5" style="2" customWidth="1"/>
    <col min="6" max="6" width="9" style="2" customWidth="1"/>
    <col min="7" max="7" width="47.5703125" style="2" customWidth="1"/>
    <col min="8" max="8" width="11.42578125" style="2"/>
    <col min="9" max="11" width="0" style="2" hidden="1" customWidth="1"/>
    <col min="12" max="13" width="8.5703125" style="2" bestFit="1" customWidth="1"/>
    <col min="14" max="14" width="15" style="2" bestFit="1" customWidth="1"/>
    <col min="15" max="15" width="5.85546875" style="2" customWidth="1"/>
    <col min="16" max="16" width="8.42578125" style="2" customWidth="1"/>
    <col min="17" max="17" width="2.42578125" style="2" customWidth="1"/>
    <col min="18" max="18" width="45.140625" style="2" bestFit="1" customWidth="1"/>
    <col min="19" max="19" width="132.42578125" style="2" bestFit="1" customWidth="1"/>
    <col min="20" max="20" width="16" style="2" customWidth="1"/>
    <col min="21" max="21" width="11.5703125" style="2" customWidth="1"/>
    <col min="22" max="22" width="33.5703125" style="2" customWidth="1"/>
    <col min="23" max="23" width="8.140625" style="2" customWidth="1"/>
    <col min="24" max="24" width="8.5703125" style="2" customWidth="1"/>
    <col min="25" max="25" width="47" style="2" customWidth="1"/>
    <col min="26" max="26" width="2.7109375" style="2" bestFit="1" customWidth="1"/>
    <col min="27" max="27" width="38.7109375" style="2" bestFit="1" customWidth="1"/>
    <col min="28" max="28" width="5.28515625" style="2" bestFit="1" customWidth="1"/>
    <col min="29" max="29" width="4.5703125" style="2" hidden="1" customWidth="1"/>
    <col min="30" max="30" width="4.7109375" style="2" hidden="1" customWidth="1"/>
    <col min="31" max="31" width="5.5703125" style="2" bestFit="1" customWidth="1"/>
    <col min="32" max="32" width="2.7109375" style="2" bestFit="1" customWidth="1"/>
    <col min="33" max="33" width="4.42578125" style="2" bestFit="1" customWidth="1"/>
    <col min="34" max="34" width="2.7109375" style="2" bestFit="1" customWidth="1"/>
    <col min="35" max="35" width="5.28515625" style="2" hidden="1" customWidth="1"/>
    <col min="36" max="47" width="15.7109375" style="2" hidden="1" customWidth="1"/>
    <col min="48" max="48" width="54.140625" style="2" bestFit="1" customWidth="1"/>
    <col min="49" max="52" width="15.7109375" style="2" hidden="1" customWidth="1"/>
    <col min="53" max="53" width="0" style="2" hidden="1" customWidth="1"/>
    <col min="54" max="57" width="15.7109375" style="2" hidden="1" customWidth="1"/>
    <col min="58" max="58" width="4.85546875" style="2" bestFit="1" customWidth="1"/>
    <col min="59" max="59" width="15.7109375" style="2" hidden="1" customWidth="1"/>
    <col min="60" max="128" width="0" style="2" hidden="1" customWidth="1"/>
    <col min="129" max="16384" width="11.42578125" style="2"/>
  </cols>
  <sheetData>
    <row r="1" spans="2:25" ht="3.75" customHeight="1"/>
    <row r="2" spans="2:25" ht="18">
      <c r="B2" s="75" t="s">
        <v>28</v>
      </c>
      <c r="C2" s="76"/>
      <c r="D2" s="76"/>
      <c r="E2" s="76"/>
      <c r="F2" s="76"/>
      <c r="G2" s="76"/>
      <c r="H2" s="76"/>
      <c r="I2" s="76"/>
      <c r="J2" s="76"/>
      <c r="K2" s="76"/>
      <c r="L2" s="77"/>
    </row>
    <row r="3" spans="2:25" ht="18">
      <c r="B3" s="78" t="s">
        <v>86</v>
      </c>
      <c r="C3" s="79"/>
      <c r="D3" s="79"/>
      <c r="E3" s="79"/>
      <c r="F3" s="79"/>
      <c r="G3" s="79"/>
      <c r="H3" s="79"/>
      <c r="I3" s="79"/>
      <c r="J3" s="79"/>
      <c r="K3" s="79"/>
      <c r="L3" s="80"/>
    </row>
    <row r="4" spans="2:25" ht="12.75">
      <c r="B4" s="81" t="s">
        <v>87</v>
      </c>
      <c r="C4" s="82"/>
      <c r="D4" s="82"/>
      <c r="E4" s="82"/>
      <c r="F4" s="82"/>
      <c r="G4" s="82"/>
      <c r="H4" s="82"/>
      <c r="I4" s="82"/>
      <c r="J4" s="82"/>
      <c r="K4" s="82"/>
      <c r="L4" s="83"/>
    </row>
    <row r="6" spans="2:25">
      <c r="D6" s="102" t="s">
        <v>88</v>
      </c>
      <c r="W6" s="3"/>
      <c r="X6" s="1"/>
    </row>
    <row r="7" spans="2:25" ht="13.5" customHeight="1">
      <c r="B7" s="87" t="s">
        <v>78</v>
      </c>
      <c r="C7" s="61" t="s">
        <v>62</v>
      </c>
      <c r="D7" s="52">
        <v>2</v>
      </c>
      <c r="F7" s="90" t="s">
        <v>48</v>
      </c>
      <c r="G7" s="62" t="s">
        <v>72</v>
      </c>
      <c r="H7" s="55">
        <f>IF(SUM(D7:D9)&gt;10,SUM(D7:D9)+2,IF(SUM(D7:D9)&gt;4,SUM(D7:D9)+1,SUM(D7:D9)))</f>
        <v>7</v>
      </c>
    </row>
    <row r="8" spans="2:25" ht="13.5" customHeight="1">
      <c r="B8" s="88"/>
      <c r="C8" s="61" t="s">
        <v>63</v>
      </c>
      <c r="D8" s="52">
        <v>2</v>
      </c>
      <c r="F8" s="91"/>
      <c r="G8" s="62" t="s">
        <v>73</v>
      </c>
      <c r="H8" s="55" t="str">
        <f>IF(SUM(D10:D15)=0,"0",IF(SUM(D10:D15)&lt;7,"1",IF(SUM(D10:D15)&lt;13,"2",IF(SUM(D10:D15)&lt;19,"3",4))))</f>
        <v>2</v>
      </c>
    </row>
    <row r="9" spans="2:25">
      <c r="B9" s="89"/>
      <c r="C9" s="61" t="s">
        <v>64</v>
      </c>
      <c r="D9" s="52">
        <v>2</v>
      </c>
      <c r="F9" s="91"/>
      <c r="G9" s="62" t="s">
        <v>74</v>
      </c>
      <c r="H9" s="55" t="str">
        <f>IF(SUM(D14:D15)&gt;1,"1",0)</f>
        <v>1</v>
      </c>
    </row>
    <row r="10" spans="2:25" ht="13.5" customHeight="1">
      <c r="B10" s="87" t="s">
        <v>0</v>
      </c>
      <c r="C10" s="61" t="s">
        <v>65</v>
      </c>
      <c r="D10" s="52">
        <v>2</v>
      </c>
      <c r="F10" s="91"/>
      <c r="G10" s="62" t="s">
        <v>75</v>
      </c>
      <c r="H10" s="55" t="str">
        <f>IF(SUM(D10:D15)&lt;2,"0",IF(SUM(D10:D15)&lt;10,"1",IF(SUM(D10:D15)&lt;19,"2",IF(SUM(D10:D15)&lt;27,"3",4))))</f>
        <v>2</v>
      </c>
    </row>
    <row r="11" spans="2:25">
      <c r="B11" s="88"/>
      <c r="C11" s="61" t="s">
        <v>66</v>
      </c>
      <c r="D11" s="52">
        <v>2</v>
      </c>
      <c r="F11" s="91"/>
      <c r="G11" s="62" t="s">
        <v>76</v>
      </c>
      <c r="H11" s="55" t="str">
        <f>IF(SUM(D10:D15)&lt;4,"0",IF(SUM(D10:D15)&lt;19,"1",2))</f>
        <v>1</v>
      </c>
      <c r="Q11" s="3"/>
      <c r="S11" s="4"/>
      <c r="T11" s="4"/>
      <c r="U11" s="4"/>
      <c r="V11" s="4"/>
    </row>
    <row r="12" spans="2:25">
      <c r="B12" s="88"/>
      <c r="C12" s="61" t="s">
        <v>67</v>
      </c>
      <c r="D12" s="52">
        <v>2</v>
      </c>
      <c r="F12" s="91"/>
      <c r="G12" s="62" t="s">
        <v>77</v>
      </c>
      <c r="H12" s="55">
        <f>IF(SUM(D7:D15)&lt;9,"0",1)</f>
        <v>1</v>
      </c>
    </row>
    <row r="13" spans="2:25" ht="12" thickBot="1">
      <c r="B13" s="88"/>
      <c r="C13" s="61" t="s">
        <v>68</v>
      </c>
      <c r="D13" s="52">
        <v>2</v>
      </c>
      <c r="F13" s="91"/>
      <c r="G13" s="62" t="s">
        <v>71</v>
      </c>
      <c r="H13" s="55">
        <f>IF(SUM(D7:D9)&gt;10,+I13+I14-2,IF(SUM(D7:D9)&gt;4,+I13+I14-1,+I13+I14))</f>
        <v>11</v>
      </c>
      <c r="I13" s="54">
        <f>+SUM(D10:D15)-$H$8-$H$9-$H$10-$H$11</f>
        <v>6</v>
      </c>
      <c r="T13" s="3"/>
    </row>
    <row r="14" spans="2:25" ht="12" thickBot="1">
      <c r="B14" s="88"/>
      <c r="C14" s="61" t="s">
        <v>69</v>
      </c>
      <c r="D14" s="52">
        <v>2</v>
      </c>
      <c r="F14" s="91"/>
      <c r="G14" s="63" t="s">
        <v>14</v>
      </c>
      <c r="H14" s="52">
        <v>0</v>
      </c>
      <c r="I14" s="54" t="str">
        <f>IF(SUM(D7:D15)&lt;4,"0",IF(SUM(D7:D15)&lt;6,"1,5",IF(SUM(D7:D15)&lt;8,"2",IF(SUM(D7:D15)&lt;9,"3",IF(SUM(D7:D15)&lt;15,"4",IF(SUM(D7:D15)&lt;18,"5",IF(SUM(D7:D15)&lt;24,"6",J14)))))))</f>
        <v>6</v>
      </c>
      <c r="J14" s="15" t="str">
        <f>IF(SUM(D7:D15)&lt;27,"7",IF(SUM(D7:D15)&lt;34,"8",IF(SUM(D7:D15)&lt;38,"9",10)))</f>
        <v>7</v>
      </c>
      <c r="K14" s="15" t="str">
        <f>IF(H15=35,I14-1,IF(H15=36,I14-1,IF(H15=37,I14-1,IF(H15&gt;37,I14-1,I14))))</f>
        <v>6</v>
      </c>
      <c r="W14" s="5"/>
      <c r="X14" s="5"/>
    </row>
    <row r="15" spans="2:25" ht="12.95" customHeight="1">
      <c r="B15" s="89"/>
      <c r="C15" s="61" t="s">
        <v>70</v>
      </c>
      <c r="D15" s="52">
        <v>2</v>
      </c>
      <c r="F15" s="91"/>
      <c r="G15" s="63" t="s">
        <v>3</v>
      </c>
      <c r="H15" s="55">
        <f>+H7+H8+H9+H10+H11+H12+H13+H14</f>
        <v>25</v>
      </c>
      <c r="Y15" s="5"/>
    </row>
    <row r="16" spans="2:25" ht="12" customHeight="1">
      <c r="C16" s="64" t="s">
        <v>6</v>
      </c>
      <c r="D16" s="53">
        <f>SUM(D7:D15)</f>
        <v>18</v>
      </c>
      <c r="L16" s="6"/>
      <c r="Y16" s="5"/>
    </row>
    <row r="17" spans="2:25" ht="11.25" customHeight="1">
      <c r="L17" s="5"/>
      <c r="Y17" s="5"/>
    </row>
    <row r="18" spans="2:25" ht="11.25" customHeight="1">
      <c r="D18" s="102" t="s">
        <v>89</v>
      </c>
      <c r="Y18" s="5"/>
    </row>
    <row r="19" spans="2:25" ht="11.25" customHeight="1">
      <c r="B19" s="94" t="s">
        <v>84</v>
      </c>
      <c r="C19" s="57" t="s">
        <v>1</v>
      </c>
      <c r="D19" s="72" t="s">
        <v>19</v>
      </c>
      <c r="F19" s="96" t="s">
        <v>31</v>
      </c>
      <c r="G19" s="97"/>
      <c r="H19" s="97"/>
      <c r="I19" s="97"/>
      <c r="J19" s="97"/>
      <c r="K19" s="97"/>
      <c r="L19" s="69" t="s">
        <v>30</v>
      </c>
      <c r="M19" s="69" t="s">
        <v>30</v>
      </c>
      <c r="Q19" s="5"/>
    </row>
    <row r="20" spans="2:25" ht="12.75">
      <c r="B20" s="95"/>
      <c r="C20" s="58" t="s">
        <v>43</v>
      </c>
      <c r="D20" s="52" t="s">
        <v>18</v>
      </c>
      <c r="E20" s="73"/>
      <c r="F20" s="66" t="s">
        <v>27</v>
      </c>
      <c r="G20" s="35"/>
      <c r="H20" s="35"/>
      <c r="I20" s="25"/>
      <c r="J20" s="25"/>
      <c r="K20" s="25"/>
      <c r="L20" s="67">
        <v>30</v>
      </c>
      <c r="M20" s="68">
        <v>25</v>
      </c>
      <c r="Q20" s="5"/>
    </row>
    <row r="21" spans="2:25" ht="12.75">
      <c r="B21" s="95"/>
      <c r="C21" s="58" t="s">
        <v>35</v>
      </c>
      <c r="D21" s="52" t="s">
        <v>17</v>
      </c>
      <c r="E21" s="73"/>
      <c r="F21" s="34" t="s">
        <v>26</v>
      </c>
      <c r="G21" s="35"/>
      <c r="H21" s="35"/>
      <c r="I21" s="35"/>
      <c r="J21" s="35"/>
      <c r="K21" s="35"/>
      <c r="L21" s="70">
        <v>45</v>
      </c>
      <c r="M21" s="68">
        <v>54</v>
      </c>
      <c r="Q21" s="5"/>
    </row>
    <row r="22" spans="2:25">
      <c r="B22" s="95"/>
      <c r="C22" s="58" t="s">
        <v>44</v>
      </c>
      <c r="D22" s="52" t="s">
        <v>18</v>
      </c>
      <c r="E22" s="73"/>
      <c r="F22" s="22" t="s">
        <v>16</v>
      </c>
      <c r="G22" s="10"/>
      <c r="H22" s="10"/>
      <c r="I22" s="10"/>
      <c r="J22" s="10"/>
      <c r="K22" s="10"/>
      <c r="L22" s="32">
        <f>(+H15-H12)*L20</f>
        <v>720</v>
      </c>
      <c r="M22" s="32">
        <f>(+H15-H12)*M20</f>
        <v>600</v>
      </c>
      <c r="Q22" s="5"/>
    </row>
    <row r="23" spans="2:25">
      <c r="B23" s="95"/>
      <c r="C23" s="58" t="s">
        <v>45</v>
      </c>
      <c r="D23" s="52" t="s">
        <v>17</v>
      </c>
      <c r="E23" s="73"/>
      <c r="F23" s="22" t="s">
        <v>15</v>
      </c>
      <c r="G23" s="10"/>
      <c r="H23" s="10"/>
      <c r="I23" s="10"/>
      <c r="J23" s="10"/>
      <c r="K23" s="10"/>
      <c r="L23" s="32">
        <f>+D16*L20</f>
        <v>540</v>
      </c>
      <c r="M23" s="32">
        <f>+D16*M20</f>
        <v>450</v>
      </c>
      <c r="Q23" s="5"/>
    </row>
    <row r="24" spans="2:25">
      <c r="B24" s="95"/>
      <c r="C24" s="58" t="s">
        <v>46</v>
      </c>
      <c r="D24" s="52" t="s">
        <v>18</v>
      </c>
      <c r="E24" s="73"/>
      <c r="F24" s="98" t="s">
        <v>22</v>
      </c>
      <c r="G24" s="99"/>
      <c r="H24" s="99"/>
      <c r="I24" s="99"/>
      <c r="J24" s="99"/>
      <c r="K24" s="99"/>
      <c r="L24" s="31">
        <f>+L22-L23</f>
        <v>180</v>
      </c>
      <c r="M24" s="31">
        <f>+M22-M23</f>
        <v>150</v>
      </c>
      <c r="Q24" s="5"/>
    </row>
    <row r="25" spans="2:25">
      <c r="B25" s="95"/>
      <c r="C25" s="58" t="s">
        <v>47</v>
      </c>
      <c r="D25" s="52" t="s">
        <v>18</v>
      </c>
      <c r="E25" s="73"/>
      <c r="F25" s="27"/>
      <c r="G25" s="28"/>
      <c r="H25" s="28"/>
      <c r="I25" s="28"/>
      <c r="J25" s="28"/>
      <c r="K25" s="28"/>
      <c r="L25" s="29"/>
      <c r="M25" s="29"/>
      <c r="Q25" s="5"/>
    </row>
    <row r="26" spans="2:25">
      <c r="B26" s="95"/>
      <c r="C26" s="58" t="s">
        <v>25</v>
      </c>
      <c r="D26" s="52">
        <v>0</v>
      </c>
      <c r="E26" s="73"/>
      <c r="F26" s="100" t="s">
        <v>23</v>
      </c>
      <c r="G26" s="101"/>
      <c r="H26" s="101"/>
      <c r="I26" s="101"/>
      <c r="J26" s="101"/>
      <c r="K26" s="101"/>
      <c r="L26" s="26"/>
      <c r="M26" s="26"/>
      <c r="Q26" s="5"/>
    </row>
    <row r="27" spans="2:25">
      <c r="B27" s="95"/>
      <c r="C27" s="58" t="s">
        <v>24</v>
      </c>
      <c r="D27" s="52">
        <v>0</v>
      </c>
      <c r="E27" s="73"/>
      <c r="F27" s="22" t="s">
        <v>2</v>
      </c>
      <c r="G27" s="10"/>
      <c r="H27" s="10"/>
      <c r="I27" s="10"/>
      <c r="J27" s="10"/>
      <c r="K27" s="10"/>
      <c r="L27" s="51">
        <f>(((IF(SUM(D7:D15)&lt;6,"5",IF(SUM(D7:D15)&lt;9,"16",IF(SUM(D7:D15)&lt;18,"26",IF(SUM(D7:D15)&lt;27,"32",IF(SUM(D7:D15)&lt;36,"40",48))))))*60)/L21)+(IF(OR(D19="Sí, Gestión Directa",D19="Sí, Gestión Contratada"),2,0))</f>
        <v>44.666666666666664</v>
      </c>
      <c r="M27" s="51">
        <f>(((IF(SUM(D7:D15)&lt;6,"5",IF(SUM(D7:D15)&lt;9,"16",IF(SUM(D7:D15)&lt;18,"26",IF(SUM(D7:D15)&lt;27,"32",IF(SUM(D7:D15)&lt;36,"40",48))))))*60)/M21)+(IF(OR(D19="Sí, Gestión Directa",D19="Sí, Gestión Contratada"),2,0))</f>
        <v>37.555555555555557</v>
      </c>
      <c r="Q27" s="5"/>
    </row>
    <row r="28" spans="2:25">
      <c r="B28" s="95"/>
      <c r="C28" s="103" t="s">
        <v>90</v>
      </c>
      <c r="D28" s="52" t="s">
        <v>17</v>
      </c>
      <c r="E28" s="73"/>
      <c r="F28" s="22" t="s">
        <v>32</v>
      </c>
      <c r="G28" s="10"/>
      <c r="H28" s="10"/>
      <c r="I28" s="10"/>
      <c r="J28" s="10"/>
      <c r="K28" s="10"/>
      <c r="L28" s="33">
        <f>IF(D20="Sí",2,0)</f>
        <v>0</v>
      </c>
      <c r="M28" s="33">
        <f>IF(D20="Sí",2,0)</f>
        <v>0</v>
      </c>
      <c r="Q28" s="5"/>
    </row>
    <row r="29" spans="2:25">
      <c r="B29" s="95"/>
      <c r="C29" s="104" t="s">
        <v>91</v>
      </c>
      <c r="D29" s="52" t="s">
        <v>17</v>
      </c>
      <c r="E29" s="73"/>
      <c r="F29" s="22" t="s">
        <v>33</v>
      </c>
      <c r="G29" s="10"/>
      <c r="H29" s="10"/>
      <c r="I29" s="10"/>
      <c r="J29" s="10"/>
      <c r="K29" s="10"/>
      <c r="L29" s="33">
        <f>IF(D16&lt;6,2,0)</f>
        <v>0</v>
      </c>
      <c r="M29" s="33">
        <f>IF(D16&lt;6,2,0)</f>
        <v>0</v>
      </c>
      <c r="Q29" s="5"/>
    </row>
    <row r="30" spans="2:25">
      <c r="B30" s="95"/>
      <c r="C30" s="104" t="s">
        <v>92</v>
      </c>
      <c r="D30" s="52" t="s">
        <v>18</v>
      </c>
      <c r="E30" s="73"/>
      <c r="F30" s="22" t="s">
        <v>4</v>
      </c>
      <c r="G30" s="10"/>
      <c r="H30" s="10"/>
      <c r="I30" s="10"/>
      <c r="J30" s="10"/>
      <c r="K30" s="10"/>
      <c r="L30" s="33">
        <f>+((D10+D11)*4)+((D7+D8+D9+D12+D13+D14+D15)*3)</f>
        <v>58</v>
      </c>
      <c r="M30" s="33">
        <f>+((D10+D11)*3)+((D7+D8+D9+D12+D13+D14+D15)*2)</f>
        <v>40</v>
      </c>
      <c r="Q30" s="5"/>
    </row>
    <row r="31" spans="2:25">
      <c r="B31" s="95"/>
      <c r="C31" s="104" t="s">
        <v>93</v>
      </c>
      <c r="D31" s="52" t="s">
        <v>18</v>
      </c>
      <c r="E31" s="73"/>
      <c r="F31" s="24" t="s">
        <v>85</v>
      </c>
      <c r="G31" s="10"/>
      <c r="H31" s="10"/>
      <c r="I31" s="10"/>
      <c r="J31" s="10"/>
      <c r="K31" s="10"/>
      <c r="L31" s="33">
        <f>(+H15-D16)*2</f>
        <v>14</v>
      </c>
      <c r="M31" s="33">
        <f>(+H15-D16)*2</f>
        <v>14</v>
      </c>
      <c r="N31" s="24" t="s">
        <v>83</v>
      </c>
      <c r="Q31" s="5"/>
    </row>
    <row r="32" spans="2:25">
      <c r="B32" s="95"/>
      <c r="C32" s="104" t="s">
        <v>94</v>
      </c>
      <c r="D32" s="52" t="s">
        <v>18</v>
      </c>
      <c r="E32" s="73"/>
      <c r="F32" s="22" t="s">
        <v>5</v>
      </c>
      <c r="G32" s="9"/>
      <c r="H32" s="9"/>
      <c r="I32" s="9"/>
      <c r="J32" s="9"/>
      <c r="K32" s="9"/>
      <c r="L32" s="33">
        <f>(IF(+D7+D8+D9&gt;4,3,IF(+D7+D8+D9&gt;0,2,0)))+(IF(+D10+D11&gt;4,3,IF(+D10+D11&gt;0,2,0)))+(IF(+D12+D13&gt;4,3,IF(+D12+D13&gt;0,2,0)))+(IF(+D14+D15&gt;4,3,IF(+D14+D15&gt;0,2,0)))</f>
        <v>9</v>
      </c>
      <c r="M32" s="33">
        <f>(IF(+D7+D8+D9&gt;4,2,IF(+D7+D8+D9&gt;0,1,0)))+(IF(+D10+D11&gt;4,2,IF(+D10+D11&gt;0,1,0)))+(IF(+D12+D13&gt;4,2,IF(+D12+D13&gt;0,1,0)))+(IF(+D14+D15&gt;4,2,IF(+D14+D15&gt;0,1,0)))</f>
        <v>5</v>
      </c>
      <c r="Q32" s="5"/>
    </row>
    <row r="33" spans="2:19" s="16" customFormat="1">
      <c r="B33" s="95"/>
      <c r="C33" s="104" t="s">
        <v>95</v>
      </c>
      <c r="D33" s="52" t="s">
        <v>18</v>
      </c>
      <c r="F33" s="22" t="s">
        <v>34</v>
      </c>
      <c r="G33" s="10"/>
      <c r="H33" s="10"/>
      <c r="I33" s="9"/>
      <c r="J33" s="9"/>
      <c r="K33" s="9"/>
      <c r="L33" s="33">
        <f>IF(D19="Sí, Gestión Directa",7,IF(D19="Sí, Gestión Contratada",2,0))</f>
        <v>7</v>
      </c>
      <c r="M33" s="33">
        <f>IF(D19="Sí, Gestión Directa",5,IF(D19="Sí, Gestión Contratada",2,0))</f>
        <v>5</v>
      </c>
      <c r="N33" s="2"/>
      <c r="O33" s="2"/>
      <c r="P33" s="2"/>
      <c r="Q33" s="5"/>
    </row>
    <row r="34" spans="2:19" s="16" customFormat="1">
      <c r="B34" s="95"/>
      <c r="C34" s="104" t="s">
        <v>96</v>
      </c>
      <c r="D34" s="52" t="s">
        <v>18</v>
      </c>
      <c r="F34" s="22" t="s">
        <v>35</v>
      </c>
      <c r="G34" s="10"/>
      <c r="H34" s="10"/>
      <c r="I34" s="9"/>
      <c r="J34" s="9"/>
      <c r="K34" s="9"/>
      <c r="L34" s="33">
        <f>IF(D21="sí",5,0)</f>
        <v>5</v>
      </c>
      <c r="M34" s="59">
        <f>IF(D21="sí",4,0)</f>
        <v>4</v>
      </c>
      <c r="N34" s="24" t="s">
        <v>101</v>
      </c>
      <c r="O34" s="2"/>
      <c r="P34" s="2"/>
      <c r="Q34" s="5"/>
    </row>
    <row r="35" spans="2:19" s="16" customFormat="1">
      <c r="B35" s="105"/>
      <c r="C35" s="56" t="s">
        <v>61</v>
      </c>
      <c r="D35" s="52" t="s">
        <v>18</v>
      </c>
      <c r="F35" s="22" t="s">
        <v>36</v>
      </c>
      <c r="G35" s="10"/>
      <c r="H35" s="10"/>
      <c r="I35" s="9"/>
      <c r="J35" s="9"/>
      <c r="K35" s="9"/>
      <c r="L35" s="33">
        <f>IF(D22="sí",2,0)</f>
        <v>0</v>
      </c>
      <c r="M35" s="59">
        <f>IF(D22="sí",2,0)</f>
        <v>0</v>
      </c>
      <c r="N35" s="2"/>
      <c r="O35" s="2"/>
      <c r="P35" s="2"/>
      <c r="Q35" s="5"/>
    </row>
    <row r="36" spans="2:19" s="16" customFormat="1">
      <c r="F36" s="22" t="s">
        <v>37</v>
      </c>
      <c r="G36" s="10"/>
      <c r="H36" s="10"/>
      <c r="I36" s="9"/>
      <c r="J36" s="9"/>
      <c r="K36" s="9"/>
      <c r="L36" s="33">
        <f>IF(D23="sí",1,0)</f>
        <v>1</v>
      </c>
      <c r="M36" s="59">
        <f>IF(D23="sí",1,0)</f>
        <v>1</v>
      </c>
      <c r="N36" s="2"/>
      <c r="O36" s="2"/>
      <c r="P36" s="2"/>
      <c r="Q36" s="5"/>
    </row>
    <row r="37" spans="2:19" s="16" customFormat="1">
      <c r="F37" s="24" t="s">
        <v>80</v>
      </c>
      <c r="G37" s="10"/>
      <c r="H37" s="10"/>
      <c r="I37" s="9"/>
      <c r="J37" s="9"/>
      <c r="K37" s="9"/>
      <c r="L37" s="59">
        <f>IF(D16&lt;9,0,IF(D16&lt;18,1,IF(D16&lt;27,2,IF(D16&lt;36,3,3))))</f>
        <v>2</v>
      </c>
      <c r="M37" s="33">
        <f>IF(D16&lt;9,0,IF(D16&lt;18,1,IF(D16&lt;27,2,IF(D16&lt;36,3,3))))</f>
        <v>2</v>
      </c>
      <c r="N37" s="2"/>
      <c r="O37" s="2"/>
      <c r="P37" s="2"/>
      <c r="Q37" s="5"/>
    </row>
    <row r="38" spans="2:19" s="16" customFormat="1">
      <c r="F38" s="22" t="s">
        <v>38</v>
      </c>
      <c r="G38" s="10"/>
      <c r="H38" s="10"/>
      <c r="I38" s="9"/>
      <c r="J38" s="9"/>
      <c r="K38" s="9"/>
      <c r="L38" s="33">
        <f>IF(D16&lt;18,1,IF(D16&lt;27,2,3))</f>
        <v>2</v>
      </c>
      <c r="M38" s="33">
        <f>IF(D16&lt;18,1,IF(D16&lt;27,2,3))</f>
        <v>2</v>
      </c>
      <c r="N38" s="2"/>
      <c r="O38" s="2"/>
      <c r="P38" s="2"/>
      <c r="Q38" s="5"/>
    </row>
    <row r="39" spans="2:19" s="16" customFormat="1">
      <c r="F39" s="22" t="s">
        <v>39</v>
      </c>
      <c r="G39" s="10"/>
      <c r="H39" s="10"/>
      <c r="I39" s="9"/>
      <c r="J39" s="9"/>
      <c r="K39" s="9"/>
      <c r="L39" s="33">
        <f>IF(D16&lt;4,0,IF(D16&lt;18,1,2))</f>
        <v>2</v>
      </c>
      <c r="M39" s="33">
        <f>IF(D16&lt;4,0,IF(D16&lt;18,1,2))</f>
        <v>2</v>
      </c>
      <c r="N39" s="2"/>
      <c r="O39" s="2"/>
      <c r="P39" s="2"/>
      <c r="Q39" s="5"/>
    </row>
    <row r="40" spans="2:19" s="16" customFormat="1">
      <c r="F40" s="22" t="s">
        <v>40</v>
      </c>
      <c r="G40" s="10"/>
      <c r="H40" s="10"/>
      <c r="I40" s="9"/>
      <c r="J40" s="9"/>
      <c r="K40" s="9"/>
      <c r="L40" s="33">
        <f>IF(D16&lt;4,0,IF(D16&lt;18,1,2))</f>
        <v>2</v>
      </c>
      <c r="M40" s="33">
        <f>IF(D16&lt;4,0,IF(D16&lt;18,1,2))</f>
        <v>2</v>
      </c>
      <c r="N40" s="2"/>
      <c r="O40" s="2"/>
      <c r="P40" s="2"/>
      <c r="Q40" s="5"/>
    </row>
    <row r="41" spans="2:19" s="16" customFormat="1">
      <c r="C41" s="2"/>
      <c r="D41" s="2"/>
      <c r="F41" s="24" t="s">
        <v>81</v>
      </c>
      <c r="G41" s="10"/>
      <c r="H41" s="10"/>
      <c r="I41" s="9"/>
      <c r="J41" s="9"/>
      <c r="K41" s="9"/>
      <c r="L41" s="33">
        <f>IF(D24=G74,H74,IF(D24=G75,H75,IF(D24=G76,H76,IF(D24=G77,H77,IF(D24=G78,H78,0)))))</f>
        <v>0</v>
      </c>
      <c r="M41" s="33">
        <f>IF(D24=G74,H74,IF(D24=G75,H75,IF(D24=G76,H76,IF(D24=G77,H77,IF(D24=G78,H78,0)))))</f>
        <v>0</v>
      </c>
      <c r="N41" s="2"/>
      <c r="O41" s="2"/>
      <c r="P41" s="2"/>
      <c r="Q41" s="5"/>
    </row>
    <row r="42" spans="2:19" s="16" customFormat="1">
      <c r="C42" s="2"/>
      <c r="D42" s="2"/>
      <c r="F42" s="22" t="s">
        <v>41</v>
      </c>
      <c r="G42" s="10"/>
      <c r="H42" s="10"/>
      <c r="I42" s="9"/>
      <c r="J42" s="9"/>
      <c r="K42" s="9"/>
      <c r="L42" s="33">
        <f>IF(D25=G67,2,0)</f>
        <v>0</v>
      </c>
      <c r="M42" s="33">
        <f>IF(D25=G67,2,0)</f>
        <v>0</v>
      </c>
      <c r="N42" s="2"/>
      <c r="O42" s="2"/>
      <c r="P42" s="2"/>
      <c r="Q42" s="5"/>
    </row>
    <row r="43" spans="2:19" s="16" customFormat="1">
      <c r="F43" s="22" t="s">
        <v>102</v>
      </c>
      <c r="G43" s="10"/>
      <c r="H43" s="10"/>
      <c r="I43" s="9"/>
      <c r="J43" s="9"/>
      <c r="K43" s="9"/>
      <c r="L43" s="33">
        <f>IF(D26&gt;0,D26*7,0)</f>
        <v>0</v>
      </c>
      <c r="M43" s="33">
        <f>IF(D26&gt;0,D26*5,0)</f>
        <v>0</v>
      </c>
      <c r="N43" s="24" t="s">
        <v>83</v>
      </c>
      <c r="O43" s="2"/>
      <c r="P43" s="2"/>
      <c r="Q43" s="5"/>
    </row>
    <row r="44" spans="2:19" s="16" customFormat="1">
      <c r="F44" s="22" t="s">
        <v>103</v>
      </c>
      <c r="G44" s="10"/>
      <c r="H44" s="10"/>
      <c r="I44" s="9"/>
      <c r="J44" s="9"/>
      <c r="K44" s="9"/>
      <c r="L44" s="33">
        <f>IF(D27&gt;0,D27*3,0)</f>
        <v>0</v>
      </c>
      <c r="M44" s="33">
        <f>IF(D27&gt;0,D27*3,0)</f>
        <v>0</v>
      </c>
      <c r="N44" s="24" t="s">
        <v>83</v>
      </c>
      <c r="O44" s="2"/>
      <c r="P44" s="2"/>
      <c r="Q44" s="5"/>
    </row>
    <row r="45" spans="2:19" s="16" customFormat="1">
      <c r="E45" s="2"/>
      <c r="F45" s="22" t="s">
        <v>42</v>
      </c>
      <c r="G45" s="10"/>
      <c r="H45" s="10"/>
      <c r="I45" s="9"/>
      <c r="J45" s="9"/>
      <c r="K45" s="9"/>
      <c r="L45" s="33">
        <f>(IF(D28=G67,1,0))+(IF(D29=G67,1,0))+(IF(D30=G67,1,0))+(IF(D31=G67,1,0))+(IF(D32=G67,1,0))+(IF(D33=G67,1,0))+(IF(D34=G67,1,0))</f>
        <v>2</v>
      </c>
      <c r="M45" s="33">
        <f>(IF(D28=G67,1,0))+(IF(D29=G67,1,0))+(IF(D30=G67,1,0))+(IF(D31=G67,1,0))+(IF(D32=G67,1,0))+(IF(D33=G67,1,0))+(IF(D34=G67,1,0))</f>
        <v>2</v>
      </c>
      <c r="N45" s="2"/>
      <c r="O45" s="2"/>
      <c r="P45" s="2"/>
      <c r="Q45" s="5"/>
    </row>
    <row r="46" spans="2:19" s="16" customFormat="1">
      <c r="B46" s="2"/>
      <c r="E46" s="2"/>
      <c r="F46" s="22" t="s">
        <v>61</v>
      </c>
      <c r="G46" s="10"/>
      <c r="H46" s="10"/>
      <c r="I46" s="9"/>
      <c r="J46" s="9"/>
      <c r="K46" s="9"/>
      <c r="L46" s="33">
        <f>IF(D35=G67,5,0)</f>
        <v>0</v>
      </c>
      <c r="M46" s="33">
        <f>IF(D35=G67,5,0)</f>
        <v>0</v>
      </c>
      <c r="N46" s="2"/>
      <c r="O46" s="2"/>
      <c r="P46" s="2"/>
      <c r="Q46" s="5"/>
    </row>
    <row r="47" spans="2:19" ht="13.5" customHeight="1">
      <c r="B47" s="16"/>
      <c r="C47" s="16"/>
      <c r="D47" s="16"/>
      <c r="E47" s="16"/>
      <c r="F47" s="92" t="s">
        <v>79</v>
      </c>
      <c r="G47" s="93"/>
      <c r="H47" s="93"/>
      <c r="I47" s="93"/>
      <c r="J47" s="93"/>
      <c r="K47" s="93"/>
      <c r="L47" s="65">
        <f>L24-SUM(L27:L46)</f>
        <v>31.333333333333343</v>
      </c>
      <c r="M47" s="65">
        <f>M24-SUM(M27:M46)</f>
        <v>33.444444444444443</v>
      </c>
      <c r="Q47" s="5"/>
      <c r="S47" s="30"/>
    </row>
    <row r="48" spans="2:19">
      <c r="B48" s="16"/>
      <c r="C48" s="16"/>
      <c r="D48" s="16"/>
      <c r="E48" s="16"/>
      <c r="F48" s="92" t="s">
        <v>82</v>
      </c>
      <c r="G48" s="93"/>
      <c r="H48" s="93"/>
      <c r="I48" s="93"/>
      <c r="J48" s="93"/>
      <c r="K48" s="93"/>
      <c r="L48" s="65">
        <f>+(L47*L21)/60</f>
        <v>23.500000000000007</v>
      </c>
      <c r="M48" s="65">
        <f>+(M47*M21)/60</f>
        <v>30.1</v>
      </c>
      <c r="Q48" s="5"/>
    </row>
    <row r="49" spans="2:3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Q49" s="5"/>
    </row>
    <row r="50" spans="2:35" s="16" customFormat="1">
      <c r="F50" s="106" t="s">
        <v>97</v>
      </c>
      <c r="G50" s="107"/>
      <c r="H50" s="107"/>
      <c r="I50" s="107"/>
      <c r="J50" s="107"/>
      <c r="K50" s="107"/>
      <c r="L50" s="65">
        <f>+L47/D16</f>
        <v>1.7407407407407414</v>
      </c>
      <c r="M50" s="65">
        <f>+M47/D16</f>
        <v>1.8580246913580245</v>
      </c>
      <c r="N50" s="2"/>
      <c r="O50" s="2"/>
      <c r="P50" s="2"/>
      <c r="Q50" s="5"/>
    </row>
    <row r="51" spans="2:35" s="16" customFormat="1">
      <c r="F51" s="106" t="s">
        <v>98</v>
      </c>
      <c r="G51" s="107"/>
      <c r="H51" s="107"/>
      <c r="I51" s="107"/>
      <c r="J51" s="107"/>
      <c r="K51" s="107"/>
      <c r="L51" s="65">
        <f>+L48/D16</f>
        <v>1.305555555555556</v>
      </c>
      <c r="M51" s="65">
        <f>+M48/D16</f>
        <v>1.6722222222222223</v>
      </c>
      <c r="P51" s="2"/>
      <c r="Q51" s="5"/>
    </row>
    <row r="52" spans="2:35" s="16" customFormat="1" ht="15" hidden="1">
      <c r="L52" s="17"/>
      <c r="M52" s="17"/>
      <c r="R52" s="12" t="s">
        <v>7</v>
      </c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2"/>
      <c r="AH52" s="17"/>
      <c r="AI52" s="18"/>
    </row>
    <row r="53" spans="2:35" s="16" customFormat="1" hidden="1">
      <c r="R53" s="7"/>
      <c r="S53" s="45" t="s">
        <v>8</v>
      </c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13"/>
      <c r="AH53" s="13"/>
      <c r="AI53" s="14"/>
    </row>
    <row r="54" spans="2:35" s="16" customFormat="1" hidden="1">
      <c r="R54" s="7"/>
      <c r="S54" s="48" t="s">
        <v>9</v>
      </c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6"/>
      <c r="AH54" s="46"/>
      <c r="AI54" s="47"/>
    </row>
    <row r="55" spans="2:35" s="16" customFormat="1" hidden="1">
      <c r="R55" s="7"/>
      <c r="S55" s="36" t="s">
        <v>10</v>
      </c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49"/>
      <c r="AH55" s="49"/>
      <c r="AI55" s="50"/>
    </row>
    <row r="56" spans="2:35" s="16" customFormat="1" ht="11.25" hidden="1" customHeight="1">
      <c r="R56" s="7"/>
      <c r="S56" s="39" t="s">
        <v>11</v>
      </c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37"/>
      <c r="AH56" s="37"/>
      <c r="AI56" s="38"/>
    </row>
    <row r="57" spans="2:35" s="16" customFormat="1" ht="11.25" hidden="1" customHeight="1">
      <c r="R57" s="7"/>
      <c r="S57" s="36" t="s">
        <v>12</v>
      </c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40"/>
      <c r="AH57" s="40"/>
      <c r="AI57" s="41"/>
    </row>
    <row r="58" spans="2:35" s="16" customFormat="1" ht="11.25" hidden="1" customHeight="1" thickBot="1">
      <c r="N58" s="43"/>
      <c r="O58" s="43"/>
      <c r="R58" s="8"/>
      <c r="S58" s="42" t="s">
        <v>13</v>
      </c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37"/>
      <c r="AH58" s="37"/>
      <c r="AI58" s="38"/>
    </row>
    <row r="59" spans="2:35" s="16" customFormat="1" ht="12" hidden="1" thickBot="1">
      <c r="N59" s="2"/>
      <c r="O59" s="2"/>
      <c r="P59" s="44"/>
      <c r="R59" s="2"/>
      <c r="S59" s="2"/>
    </row>
    <row r="60" spans="2:35" s="16" customFormat="1" hidden="1"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Z60" s="2"/>
      <c r="AA60" s="2"/>
    </row>
    <row r="61" spans="2:35" s="16" customFormat="1" hidden="1">
      <c r="L61" s="2"/>
      <c r="M61" s="2"/>
      <c r="P61" s="2"/>
      <c r="Q61" s="2"/>
      <c r="R61" s="84" t="s">
        <v>29</v>
      </c>
      <c r="S61" s="85"/>
      <c r="T61" s="85"/>
      <c r="U61" s="85"/>
      <c r="V61" s="85"/>
      <c r="W61" s="85"/>
      <c r="X61" s="2"/>
      <c r="Z61" s="2"/>
      <c r="AA61" s="2"/>
    </row>
    <row r="62" spans="2:35" s="16" customFormat="1" ht="12.75" hidden="1">
      <c r="P62" s="17"/>
      <c r="Q62" s="17"/>
      <c r="R62" s="17"/>
      <c r="S62" s="17"/>
      <c r="T62" s="17"/>
      <c r="U62" s="18"/>
      <c r="V62" s="19"/>
      <c r="W62" s="20"/>
      <c r="X62" s="21"/>
      <c r="Z62" s="2"/>
      <c r="AA62" s="2"/>
    </row>
    <row r="63" spans="2:35" s="16" customFormat="1" ht="12.75">
      <c r="P63" s="17"/>
      <c r="Q63" s="17"/>
      <c r="R63" s="17"/>
      <c r="S63" s="17"/>
      <c r="T63" s="17"/>
      <c r="U63" s="18"/>
      <c r="V63" s="19"/>
      <c r="W63" s="20"/>
      <c r="X63" s="21"/>
      <c r="Z63" s="2"/>
      <c r="AA63" s="2"/>
    </row>
    <row r="64" spans="2:35" s="16" customFormat="1" ht="15">
      <c r="F64" s="109" t="s">
        <v>100</v>
      </c>
      <c r="G64" s="11"/>
      <c r="H64" s="11"/>
      <c r="I64" s="11"/>
      <c r="J64" s="11"/>
      <c r="K64" s="23"/>
      <c r="L64" s="71">
        <f>+L47/2</f>
        <v>15.666666666666671</v>
      </c>
      <c r="M64" s="71">
        <f>+M47/2</f>
        <v>16.722222222222221</v>
      </c>
      <c r="P64" s="17"/>
      <c r="Q64" s="17"/>
      <c r="R64" s="17"/>
      <c r="S64" s="17"/>
      <c r="T64" s="17"/>
      <c r="U64" s="18"/>
      <c r="V64" s="19"/>
      <c r="W64" s="20"/>
      <c r="X64" s="21"/>
    </row>
    <row r="65" spans="6:24" s="16" customFormat="1" ht="15">
      <c r="F65" s="108" t="s">
        <v>99</v>
      </c>
      <c r="G65" s="86"/>
      <c r="H65" s="86"/>
      <c r="I65" s="11"/>
      <c r="J65" s="11"/>
      <c r="K65" s="23"/>
      <c r="L65" s="71">
        <f>+L64</f>
        <v>15.666666666666671</v>
      </c>
      <c r="M65" s="71">
        <f>+M64</f>
        <v>16.722222222222221</v>
      </c>
      <c r="P65" s="17"/>
      <c r="Q65" s="17"/>
      <c r="R65" s="17"/>
      <c r="S65" s="17"/>
      <c r="T65" s="17"/>
      <c r="U65" s="18"/>
      <c r="V65" s="19"/>
      <c r="W65" s="20"/>
      <c r="X65" s="21"/>
    </row>
    <row r="66" spans="6:24" s="16" customFormat="1" ht="12.75" hidden="1">
      <c r="P66" s="17"/>
      <c r="Q66" s="17"/>
      <c r="R66" s="17"/>
      <c r="S66" s="17"/>
      <c r="T66" s="17"/>
      <c r="U66" s="18"/>
      <c r="V66" s="19"/>
      <c r="W66" s="20"/>
      <c r="X66" s="21"/>
    </row>
    <row r="67" spans="6:24" s="16" customFormat="1" ht="12.75" hidden="1">
      <c r="F67" s="2">
        <v>0</v>
      </c>
      <c r="G67" s="2" t="s">
        <v>17</v>
      </c>
      <c r="P67" s="17"/>
      <c r="Q67" s="17"/>
      <c r="R67" s="17"/>
      <c r="S67" s="17"/>
      <c r="T67" s="17"/>
      <c r="U67" s="18"/>
      <c r="V67" s="19"/>
      <c r="W67" s="20"/>
      <c r="X67" s="21"/>
    </row>
    <row r="68" spans="6:24" s="16" customFormat="1" ht="12.75" hidden="1">
      <c r="F68" s="2">
        <v>1</v>
      </c>
      <c r="G68" s="2" t="s">
        <v>18</v>
      </c>
      <c r="P68" s="17"/>
      <c r="Q68" s="17"/>
      <c r="R68" s="17"/>
      <c r="S68" s="17"/>
      <c r="T68" s="17"/>
      <c r="U68" s="18"/>
      <c r="V68" s="19"/>
      <c r="W68" s="20"/>
      <c r="X68" s="21"/>
    </row>
    <row r="69" spans="6:24" s="16" customFormat="1" ht="12.75" hidden="1">
      <c r="F69" s="2">
        <v>2</v>
      </c>
      <c r="G69" s="2"/>
      <c r="P69" s="17"/>
      <c r="Q69" s="17"/>
      <c r="R69" s="17"/>
      <c r="S69" s="17"/>
      <c r="T69" s="17"/>
      <c r="U69" s="18"/>
      <c r="V69" s="19"/>
      <c r="W69" s="20"/>
      <c r="X69" s="21"/>
    </row>
    <row r="70" spans="6:24" s="16" customFormat="1" ht="12.75" hidden="1">
      <c r="F70" s="2">
        <v>3</v>
      </c>
      <c r="G70" s="30" t="s">
        <v>19</v>
      </c>
      <c r="P70" s="17"/>
      <c r="Q70" s="17"/>
      <c r="R70" s="17"/>
      <c r="S70" s="17"/>
      <c r="T70" s="17"/>
      <c r="U70" s="18"/>
      <c r="V70" s="19"/>
      <c r="W70" s="20"/>
      <c r="X70" s="21"/>
    </row>
    <row r="71" spans="6:24" s="16" customFormat="1" ht="12.75" hidden="1">
      <c r="F71" s="2">
        <v>4</v>
      </c>
      <c r="G71" s="30" t="s">
        <v>20</v>
      </c>
      <c r="P71" s="17"/>
      <c r="Q71" s="17"/>
      <c r="R71" s="17"/>
      <c r="S71" s="17"/>
      <c r="T71" s="17"/>
      <c r="U71" s="18"/>
      <c r="V71" s="19"/>
      <c r="W71" s="20"/>
      <c r="X71" s="21"/>
    </row>
    <row r="72" spans="6:24" s="16" customFormat="1" ht="12.75" hidden="1">
      <c r="F72" s="2">
        <v>6</v>
      </c>
      <c r="G72" s="2" t="s">
        <v>21</v>
      </c>
      <c r="P72" s="17"/>
      <c r="Q72" s="17"/>
      <c r="R72" s="17"/>
      <c r="S72" s="17"/>
      <c r="T72" s="17"/>
      <c r="U72" s="18"/>
      <c r="V72" s="19"/>
      <c r="W72" s="20"/>
      <c r="X72" s="21"/>
    </row>
    <row r="73" spans="6:24" s="16" customFormat="1" ht="12.75" hidden="1">
      <c r="F73" s="2">
        <v>7</v>
      </c>
      <c r="G73" s="2"/>
      <c r="P73" s="17"/>
      <c r="Q73" s="17"/>
      <c r="R73" s="17"/>
      <c r="S73" s="17"/>
      <c r="T73" s="17"/>
      <c r="U73" s="18"/>
      <c r="V73" s="19"/>
      <c r="W73" s="20"/>
      <c r="X73" s="21"/>
    </row>
    <row r="74" spans="6:24" s="16" customFormat="1" ht="12.75" hidden="1" customHeight="1">
      <c r="F74" s="2">
        <v>8</v>
      </c>
      <c r="G74" s="74" t="s">
        <v>50</v>
      </c>
      <c r="H74" s="16">
        <v>1</v>
      </c>
      <c r="P74" s="17"/>
      <c r="Q74" s="17"/>
      <c r="R74" s="17"/>
      <c r="S74" s="17"/>
      <c r="T74" s="17"/>
      <c r="U74" s="18"/>
      <c r="V74" s="19"/>
      <c r="W74" s="20"/>
      <c r="X74" s="21"/>
    </row>
    <row r="75" spans="6:24" s="16" customFormat="1" ht="12.75" hidden="1" customHeight="1">
      <c r="F75" s="2">
        <v>9</v>
      </c>
      <c r="G75" s="74" t="s">
        <v>51</v>
      </c>
      <c r="H75" s="16">
        <v>2</v>
      </c>
      <c r="P75" s="17"/>
      <c r="Q75" s="17"/>
      <c r="R75" s="17"/>
      <c r="S75" s="17"/>
      <c r="T75" s="17"/>
      <c r="U75" s="18"/>
      <c r="V75" s="19"/>
      <c r="W75" s="20"/>
      <c r="X75" s="21"/>
    </row>
    <row r="76" spans="6:24" s="16" customFormat="1" ht="12.75" hidden="1" customHeight="1">
      <c r="F76" s="2">
        <v>10</v>
      </c>
      <c r="G76" s="74" t="s">
        <v>52</v>
      </c>
      <c r="H76" s="16">
        <v>1</v>
      </c>
      <c r="P76" s="17"/>
      <c r="Q76" s="17"/>
      <c r="R76" s="17"/>
      <c r="S76" s="17"/>
      <c r="T76" s="17"/>
      <c r="U76" s="18"/>
      <c r="V76" s="19"/>
      <c r="W76" s="20"/>
      <c r="X76" s="21"/>
    </row>
    <row r="77" spans="6:24" s="16" customFormat="1" ht="12.75" hidden="1">
      <c r="F77" s="16">
        <v>11</v>
      </c>
      <c r="G77" s="74" t="s">
        <v>53</v>
      </c>
      <c r="H77" s="16">
        <v>2</v>
      </c>
      <c r="P77" s="17"/>
      <c r="Q77" s="17"/>
      <c r="R77" s="17"/>
      <c r="S77" s="17"/>
      <c r="T77" s="17"/>
      <c r="U77" s="18"/>
      <c r="V77" s="19"/>
      <c r="W77" s="20"/>
      <c r="X77" s="21"/>
    </row>
    <row r="78" spans="6:24" s="16" customFormat="1" ht="12.75" hidden="1">
      <c r="G78" s="74" t="s">
        <v>49</v>
      </c>
      <c r="H78" s="16">
        <v>3</v>
      </c>
      <c r="P78" s="17"/>
      <c r="Q78" s="17"/>
      <c r="R78" s="17"/>
      <c r="S78" s="17"/>
      <c r="T78" s="17"/>
      <c r="U78" s="18"/>
      <c r="V78" s="19"/>
      <c r="W78" s="20"/>
      <c r="X78" s="21"/>
    </row>
    <row r="79" spans="6:24" s="16" customFormat="1" ht="12.75" hidden="1">
      <c r="G79" s="60" t="s">
        <v>18</v>
      </c>
      <c r="P79" s="17"/>
      <c r="Q79" s="17"/>
      <c r="R79" s="17"/>
      <c r="S79" s="17"/>
      <c r="T79" s="17"/>
      <c r="U79" s="18"/>
      <c r="V79" s="19"/>
      <c r="W79" s="20"/>
      <c r="X79" s="21"/>
    </row>
    <row r="80" spans="6:24" s="16" customFormat="1" ht="12.75" hidden="1">
      <c r="P80" s="17"/>
      <c r="Q80" s="17"/>
      <c r="R80" s="17"/>
      <c r="S80" s="17"/>
      <c r="T80" s="17"/>
      <c r="U80" s="18"/>
      <c r="V80" s="19"/>
      <c r="W80" s="20"/>
      <c r="X80" s="21"/>
    </row>
    <row r="81" spans="7:24" s="16" customFormat="1" ht="12.75" hidden="1">
      <c r="G81" s="74" t="s">
        <v>56</v>
      </c>
      <c r="H81" s="16">
        <v>1</v>
      </c>
      <c r="P81" s="17"/>
      <c r="Q81" s="17"/>
      <c r="R81" s="17"/>
      <c r="S81" s="17"/>
      <c r="T81" s="17"/>
      <c r="U81" s="18"/>
      <c r="V81" s="19"/>
      <c r="W81" s="20"/>
      <c r="X81" s="21"/>
    </row>
    <row r="82" spans="7:24" s="16" customFormat="1" ht="12.75" hidden="1">
      <c r="G82" s="74" t="s">
        <v>55</v>
      </c>
      <c r="H82" s="16">
        <v>1</v>
      </c>
      <c r="P82" s="17"/>
      <c r="Q82" s="17"/>
      <c r="R82" s="17"/>
      <c r="S82" s="17"/>
      <c r="T82" s="17"/>
      <c r="U82" s="18"/>
      <c r="V82" s="19"/>
      <c r="W82" s="20"/>
      <c r="X82" s="21"/>
    </row>
    <row r="83" spans="7:24" s="16" customFormat="1" ht="12.75" hidden="1">
      <c r="G83" s="74" t="s">
        <v>54</v>
      </c>
      <c r="P83" s="17"/>
      <c r="Q83" s="17"/>
      <c r="R83" s="17"/>
      <c r="S83" s="17"/>
      <c r="T83" s="17"/>
      <c r="U83" s="18"/>
      <c r="V83" s="19"/>
      <c r="W83" s="20"/>
      <c r="X83" s="21"/>
    </row>
    <row r="84" spans="7:24" s="16" customFormat="1" ht="12.75" hidden="1">
      <c r="G84" s="74" t="s">
        <v>57</v>
      </c>
      <c r="P84" s="17"/>
      <c r="Q84" s="17"/>
      <c r="R84" s="17"/>
      <c r="S84" s="17"/>
      <c r="T84" s="17"/>
      <c r="U84" s="18"/>
      <c r="V84" s="19"/>
      <c r="W84" s="20"/>
      <c r="X84" s="21"/>
    </row>
    <row r="85" spans="7:24" s="16" customFormat="1" ht="12.75" hidden="1">
      <c r="G85" s="74" t="s">
        <v>58</v>
      </c>
      <c r="P85" s="17"/>
      <c r="Q85" s="17"/>
      <c r="R85" s="17"/>
      <c r="S85" s="17"/>
      <c r="T85" s="17"/>
      <c r="U85" s="18"/>
      <c r="V85" s="19"/>
      <c r="W85" s="20"/>
      <c r="X85" s="21"/>
    </row>
    <row r="86" spans="7:24" s="16" customFormat="1" ht="12.75" hidden="1">
      <c r="G86" s="74" t="s">
        <v>59</v>
      </c>
      <c r="P86" s="17"/>
      <c r="Q86" s="17"/>
      <c r="R86" s="17"/>
      <c r="S86" s="17"/>
      <c r="T86" s="17"/>
      <c r="U86" s="18"/>
      <c r="V86" s="19"/>
      <c r="W86" s="20"/>
      <c r="X86" s="21"/>
    </row>
    <row r="87" spans="7:24" s="16" customFormat="1" ht="12.75" hidden="1">
      <c r="G87" s="74" t="s">
        <v>60</v>
      </c>
      <c r="P87" s="17"/>
      <c r="Q87" s="17"/>
      <c r="R87" s="17"/>
      <c r="S87" s="17"/>
      <c r="T87" s="17"/>
      <c r="U87" s="18"/>
      <c r="V87" s="19"/>
      <c r="W87" s="20"/>
      <c r="X87" s="21"/>
    </row>
    <row r="88" spans="7:24" s="16" customFormat="1" ht="12.75" hidden="1">
      <c r="P88" s="17"/>
      <c r="Q88" s="17"/>
      <c r="R88" s="17"/>
      <c r="S88" s="17"/>
      <c r="T88" s="17"/>
      <c r="U88" s="18"/>
      <c r="V88" s="19"/>
      <c r="W88" s="20"/>
      <c r="X88" s="21"/>
    </row>
    <row r="89" spans="7:24" s="16" customFormat="1" ht="12.75">
      <c r="P89" s="17"/>
      <c r="Q89" s="17"/>
      <c r="R89" s="17"/>
      <c r="S89" s="17"/>
      <c r="T89" s="17"/>
      <c r="U89" s="18"/>
      <c r="V89" s="19"/>
      <c r="W89" s="20"/>
      <c r="X89" s="21"/>
    </row>
    <row r="90" spans="7:24" s="16" customFormat="1" ht="12.75">
      <c r="P90" s="17"/>
      <c r="Q90" s="17"/>
      <c r="R90" s="17"/>
      <c r="S90" s="17"/>
      <c r="T90" s="17"/>
      <c r="U90" s="18"/>
      <c r="V90" s="19"/>
      <c r="W90" s="20"/>
      <c r="X90" s="21"/>
    </row>
    <row r="91" spans="7:24" s="16" customFormat="1" ht="12.75">
      <c r="P91" s="17"/>
      <c r="Q91" s="17"/>
      <c r="R91" s="17"/>
      <c r="S91" s="17"/>
      <c r="T91" s="17"/>
      <c r="U91" s="18"/>
      <c r="V91" s="19"/>
      <c r="W91" s="20"/>
      <c r="X91" s="21"/>
    </row>
    <row r="92" spans="7:24" s="16" customFormat="1" ht="12.75">
      <c r="P92" s="17"/>
      <c r="Q92" s="17"/>
      <c r="R92" s="17"/>
      <c r="S92" s="17"/>
      <c r="T92" s="17"/>
      <c r="U92" s="18"/>
      <c r="V92" s="19"/>
      <c r="W92" s="20"/>
      <c r="X92" s="21"/>
    </row>
    <row r="93" spans="7:24" s="16" customFormat="1" ht="12.75">
      <c r="P93" s="17"/>
      <c r="Q93" s="17"/>
      <c r="R93" s="17"/>
      <c r="S93" s="17"/>
      <c r="T93" s="17"/>
      <c r="U93" s="18"/>
      <c r="V93" s="19"/>
      <c r="W93" s="20"/>
      <c r="X93" s="21"/>
    </row>
    <row r="94" spans="7:24" s="16" customFormat="1" ht="12.75">
      <c r="P94" s="17"/>
      <c r="Q94" s="17"/>
      <c r="R94" s="17"/>
      <c r="S94" s="17"/>
      <c r="T94" s="17"/>
      <c r="U94" s="18"/>
      <c r="V94" s="19"/>
      <c r="W94" s="20"/>
      <c r="X94" s="21"/>
    </row>
    <row r="95" spans="7:24" s="16" customFormat="1" ht="12.75">
      <c r="P95" s="17"/>
      <c r="Q95" s="17"/>
      <c r="R95" s="17"/>
      <c r="S95" s="17"/>
      <c r="T95" s="17"/>
      <c r="U95" s="18"/>
      <c r="V95" s="19"/>
      <c r="W95" s="20"/>
      <c r="X95" s="21"/>
    </row>
    <row r="96" spans="7:24" s="16" customFormat="1" ht="12.75">
      <c r="P96" s="17"/>
      <c r="Q96" s="17"/>
      <c r="R96" s="17"/>
      <c r="S96" s="17"/>
      <c r="T96" s="17"/>
      <c r="U96" s="18"/>
      <c r="V96" s="19"/>
      <c r="W96" s="20"/>
      <c r="X96" s="21"/>
    </row>
    <row r="97" spans="2:24" s="16" customFormat="1" ht="12.75">
      <c r="P97" s="17"/>
      <c r="Q97" s="17"/>
      <c r="R97" s="17"/>
      <c r="S97" s="17"/>
      <c r="T97" s="17"/>
      <c r="U97" s="18"/>
      <c r="V97" s="19"/>
      <c r="W97" s="20"/>
      <c r="X97" s="21"/>
    </row>
    <row r="98" spans="2:24" s="16" customFormat="1" ht="12.75">
      <c r="C98" s="2"/>
      <c r="D98" s="2"/>
      <c r="P98" s="17"/>
      <c r="Q98" s="17"/>
      <c r="R98" s="17"/>
      <c r="S98" s="17"/>
      <c r="T98" s="17"/>
      <c r="U98" s="18"/>
      <c r="V98" s="19"/>
      <c r="W98" s="20"/>
      <c r="X98" s="21"/>
    </row>
    <row r="99" spans="2:24" s="16" customFormat="1" ht="12.75">
      <c r="C99" s="2"/>
      <c r="D99" s="2"/>
      <c r="P99" s="17"/>
      <c r="Q99" s="17"/>
      <c r="R99" s="17"/>
      <c r="S99" s="17"/>
      <c r="T99" s="17"/>
      <c r="U99" s="18"/>
      <c r="V99" s="19"/>
      <c r="W99" s="20"/>
      <c r="X99" s="21"/>
    </row>
    <row r="100" spans="2:24" s="16" customFormat="1" ht="12.75">
      <c r="C100" s="2"/>
      <c r="D100" s="2"/>
      <c r="P100" s="17"/>
      <c r="Q100" s="17"/>
      <c r="R100" s="17"/>
      <c r="S100" s="17"/>
      <c r="T100" s="17"/>
      <c r="U100" s="18"/>
      <c r="V100" s="19"/>
      <c r="W100" s="20"/>
      <c r="X100" s="21"/>
    </row>
    <row r="101" spans="2:24" s="16" customFormat="1" ht="12.75">
      <c r="C101" s="2"/>
      <c r="D101" s="2"/>
      <c r="P101" s="17"/>
      <c r="Q101" s="17"/>
      <c r="R101" s="17"/>
      <c r="S101" s="17"/>
      <c r="T101" s="17"/>
      <c r="U101" s="18"/>
      <c r="V101" s="19"/>
      <c r="W101" s="20"/>
      <c r="X101" s="21"/>
    </row>
    <row r="102" spans="2:24" s="16" customFormat="1" ht="12.75">
      <c r="C102" s="2"/>
      <c r="D102" s="2"/>
      <c r="E102" s="2"/>
      <c r="P102" s="17"/>
      <c r="Q102" s="17"/>
      <c r="R102" s="17"/>
      <c r="S102" s="17"/>
      <c r="T102" s="17"/>
      <c r="U102" s="18"/>
      <c r="V102" s="19"/>
      <c r="W102" s="20"/>
      <c r="X102" s="21"/>
    </row>
    <row r="103" spans="2:24" s="16" customFormat="1" ht="12.75">
      <c r="B103" s="2"/>
      <c r="C103" s="2"/>
      <c r="D103" s="2"/>
      <c r="E103" s="2"/>
      <c r="F103" s="2"/>
      <c r="G103" s="2"/>
      <c r="H103" s="2"/>
      <c r="P103" s="17"/>
      <c r="Q103" s="17"/>
      <c r="R103" s="17"/>
      <c r="S103" s="17"/>
      <c r="T103" s="17"/>
      <c r="U103" s="18"/>
      <c r="V103" s="19"/>
      <c r="W103" s="20"/>
      <c r="X103" s="21"/>
    </row>
    <row r="104" spans="2:24" s="16" customFormat="1" ht="12.75">
      <c r="B104" s="2"/>
      <c r="C104" s="2"/>
      <c r="D104" s="2"/>
      <c r="E104" s="2"/>
      <c r="F104" s="2"/>
      <c r="G104" s="2"/>
      <c r="H104" s="2"/>
      <c r="N104" s="2"/>
      <c r="O104" s="2"/>
      <c r="P104" s="17"/>
      <c r="Q104" s="17"/>
      <c r="R104" s="17"/>
      <c r="S104" s="17"/>
      <c r="T104" s="17"/>
      <c r="U104" s="18"/>
      <c r="V104" s="19"/>
      <c r="W104" s="20"/>
      <c r="X104" s="21"/>
    </row>
    <row r="106" spans="2:24" ht="5.25" customHeight="1"/>
    <row r="107" spans="2:24" ht="11.25" hidden="1" customHeight="1"/>
    <row r="108" spans="2:24" ht="11.25" hidden="1" customHeight="1"/>
    <row r="109" spans="2:24" ht="12" hidden="1" customHeight="1" thickBot="1"/>
    <row r="113" ht="21.75" customHeight="1"/>
    <row r="114" ht="22.5" customHeight="1"/>
    <row r="115" ht="21.75" customHeight="1"/>
  </sheetData>
  <sheetProtection password="DF4C" sheet="1" objects="1" scenarios="1" selectLockedCells="1"/>
  <mergeCells count="16">
    <mergeCell ref="B2:L2"/>
    <mergeCell ref="B3:L3"/>
    <mergeCell ref="B4:L4"/>
    <mergeCell ref="R61:W61"/>
    <mergeCell ref="F65:H65"/>
    <mergeCell ref="B7:B9"/>
    <mergeCell ref="B10:B15"/>
    <mergeCell ref="F7:F15"/>
    <mergeCell ref="F48:K48"/>
    <mergeCell ref="B19:B35"/>
    <mergeCell ref="F19:K19"/>
    <mergeCell ref="F47:K47"/>
    <mergeCell ref="F24:K24"/>
    <mergeCell ref="F26:K26"/>
    <mergeCell ref="F50:K50"/>
    <mergeCell ref="F51:K51"/>
  </mergeCells>
  <phoneticPr fontId="0" type="noConversion"/>
  <dataValidations count="4">
    <dataValidation type="list" allowBlank="1" showInputMessage="1" showErrorMessage="1" sqref="E30:E31 D26:D27 D7:D15">
      <formula1>$F$67:$F$77</formula1>
    </dataValidation>
    <dataValidation type="list" allowBlank="1" showInputMessage="1" showErrorMessage="1" sqref="D28:D35 E32 E20:E29 D20:D23 D25">
      <formula1>$G$67:$G$68</formula1>
    </dataValidation>
    <dataValidation type="list" allowBlank="1" showInputMessage="1" showErrorMessage="1" sqref="D19">
      <formula1>$G$70:$G$72</formula1>
    </dataValidation>
    <dataValidation type="list" allowBlank="1" showInputMessage="1" showErrorMessage="1" sqref="D24">
      <formula1>$G$74:$G$79</formula1>
    </dataValidation>
  </dataValidations>
  <pageMargins left="0.31496062992125984" right="0.74803149606299213" top="0.34" bottom="0.24" header="0.36" footer="0"/>
  <pageSetup paperSize="9" scale="9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Catálogo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INSUCAN</dc:creator>
  <cp:lastModifiedBy>INSUCAN</cp:lastModifiedBy>
  <cp:lastPrinted>2011-09-04T20:52:42Z</cp:lastPrinted>
  <dcterms:created xsi:type="dcterms:W3CDTF">2001-05-03T19:45:43Z</dcterms:created>
  <dcterms:modified xsi:type="dcterms:W3CDTF">2020-08-05T19:55:05Z</dcterms:modified>
</cp:coreProperties>
</file>