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atálogo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<sst xmlns="http://schemas.openxmlformats.org/spreadsheetml/2006/main" count="92" uniqueCount="74">
  <si>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INF.</t>
  </si>
  <si>
    <t>PRIMARIA</t>
  </si>
  <si>
    <t>Comedor</t>
  </si>
  <si>
    <t>Dirección</t>
  </si>
  <si>
    <t>I3</t>
  </si>
  <si>
    <t>I4</t>
  </si>
  <si>
    <t>I5</t>
  </si>
  <si>
    <t>1º</t>
  </si>
  <si>
    <t>2º</t>
  </si>
  <si>
    <t>3º</t>
  </si>
  <si>
    <t>4º</t>
  </si>
  <si>
    <t>5º</t>
  </si>
  <si>
    <t>6º</t>
  </si>
  <si>
    <t>PROFESORADO INFANTIL PRIMARIA</t>
  </si>
  <si>
    <t>EI</t>
  </si>
  <si>
    <t>FI</t>
  </si>
  <si>
    <t>FF</t>
  </si>
  <si>
    <t>EF</t>
  </si>
  <si>
    <t>MUS</t>
  </si>
  <si>
    <t>PT</t>
  </si>
  <si>
    <t>TOTAL</t>
  </si>
  <si>
    <t>Tutorias</t>
  </si>
  <si>
    <t>Coordinador Ciclo</t>
  </si>
  <si>
    <t>Encargado Comedor</t>
  </si>
  <si>
    <t>Mayores de 60 años</t>
  </si>
  <si>
    <t>TOTAL GRUPOS</t>
  </si>
  <si>
    <t>SUSTITUCIONES DE BAJAS Y AUSENCIAS</t>
  </si>
  <si>
    <r>
      <t>CER Y CENTROS INCOMPLETOS</t>
    </r>
    <r>
      <rPr>
        <sz val="8"/>
        <rFont val="Arial"/>
        <family val="0"/>
      </rPr>
      <t>: desde la recepción del parte de baja o la comunicación de ausencia</t>
    </r>
  </si>
  <si>
    <r>
      <t>BAJAS SUPERIORES A 15 DÍAS</t>
    </r>
    <r>
      <rPr>
        <sz val="8"/>
        <rFont val="Arial"/>
        <family val="0"/>
      </rPr>
      <t>: de forma inmediata y preferente</t>
    </r>
  </si>
  <si>
    <r>
      <t>HORAS PARA COBERTURA MENOR DE 16 Y BAJA O AUSENCIA ES SUPERIOR A TRES DÍAS NATURALES</t>
    </r>
    <r>
      <rPr>
        <sz val="8"/>
        <rFont val="Arial"/>
        <family val="0"/>
      </rPr>
      <t>: desde la recepción del parte de baja o la comunicación de ausencia</t>
    </r>
  </si>
  <si>
    <r>
      <t>HORAS PARA COBERTURA ENTRE 16 Y 30</t>
    </r>
    <r>
      <rPr>
        <sz val="8"/>
        <rFont val="Arial"/>
        <family val="0"/>
      </rPr>
      <t>, la primera baja se cubre desde el cuarto día, segunda simultanes desde el tercer día y resto desde la recepción del parte o comunicación.</t>
    </r>
  </si>
  <si>
    <r>
      <t>HORAS PARA COBERTURA SUPERIOR A 31</t>
    </r>
    <r>
      <rPr>
        <sz val="8"/>
        <rFont val="Arial"/>
        <family val="0"/>
      </rPr>
      <t>, la primera baja se cubre desde el septimo día, segunda simultanes desde el cuarto día y resto desde la recepción del parte o comunicación.</t>
    </r>
  </si>
  <si>
    <r>
      <t>BAJA DEL ESPECIALISTA DE IDIOMA</t>
    </r>
    <r>
      <rPr>
        <sz val="8"/>
        <rFont val="Arial"/>
        <family val="0"/>
      </rPr>
      <t>: inmediato a partir del quinto día de baja.</t>
    </r>
  </si>
  <si>
    <t>hasta</t>
  </si>
  <si>
    <t>Fuera RPT</t>
  </si>
  <si>
    <t>Transporte (acuerdo claustro) estimación 18 minutos día</t>
  </si>
  <si>
    <t>Periodos lectivas con alumnos</t>
  </si>
  <si>
    <t>Periodos lectivos Totales Profesorado</t>
  </si>
  <si>
    <t>SÍ</t>
  </si>
  <si>
    <t>NO</t>
  </si>
  <si>
    <t>Profesorado cumpla 59 y 60 años durante el curso</t>
  </si>
  <si>
    <t>Dirección, atención al comedor</t>
  </si>
  <si>
    <t>Vicedirección en centros con 18 o más unidades</t>
  </si>
  <si>
    <t>Secretario, centros sin auxiliar administrativo</t>
  </si>
  <si>
    <t>Director, centros de menos de 6 unidades sin auxiliar administrativo</t>
  </si>
  <si>
    <t>Sí, Gestión Directa</t>
  </si>
  <si>
    <t>Sí, Gestión Contratada</t>
  </si>
  <si>
    <t>No</t>
  </si>
  <si>
    <t>Auxiliar Administrativo</t>
  </si>
  <si>
    <t>Prevención dificultades aprendizaje en 1ª ciclo</t>
  </si>
  <si>
    <t>Acciones de prevención de las dificuatade de aprendizaje en el primer ciclo</t>
  </si>
  <si>
    <t>Resto del profesor no tutor, según disponibilidad</t>
  </si>
  <si>
    <t>Diferencia</t>
  </si>
  <si>
    <t>Actividades/Funciones con consideración de lectivas</t>
  </si>
  <si>
    <t>PRIM</t>
  </si>
  <si>
    <t>Profesorado de 59 y 60 años</t>
  </si>
  <si>
    <t>DISPONOBILIDAD HORARIO</t>
  </si>
  <si>
    <t>HORAS</t>
  </si>
  <si>
    <t>Para apoyos</t>
  </si>
  <si>
    <t>Para el Plan de cobertura de bajas y ausencias</t>
  </si>
  <si>
    <t>MODIFICAR ESTOS DATOS PARA EL CÁLCULO DE LA DISPONIBILIDAD HORARIA</t>
  </si>
  <si>
    <t>MODIFICAR ESTOS DATOS PARA CALCULAR EL PROFESORADO POR ESPECIALIDAD</t>
  </si>
  <si>
    <t>Profesorado mayor  60 años</t>
  </si>
  <si>
    <t>******</t>
  </si>
  <si>
    <t>Disponibilidad Horaria (en horas y en periodos lectivos)</t>
  </si>
  <si>
    <t>Duración del periodo lectivo</t>
  </si>
  <si>
    <t>Número de periodos lectivos semanales por grupo</t>
  </si>
  <si>
    <t>Minutos</t>
  </si>
  <si>
    <t>CÁLCULO DE LA DISPONIBILIDAD HORARIA</t>
  </si>
  <si>
    <t>CÁLCULO DEL NÚMERO DE MAESTROS POR ESPECIALIDAD SEGÚN EL NÚMERO DE GRUPOS</t>
  </si>
  <si>
    <t>Aplicación realizada por DOCENTES DE CANARIAS-INSUCAN</t>
  </si>
  <si>
    <t>Aplicación elaborada por DOCENTES DE CANARIAS-INSUCAN</t>
  </si>
  <si>
    <t>PERIODOS</t>
  </si>
  <si>
    <t xml:space="preserve">       Introducir el número de periodos lectivos semanales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</si>
</sst>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400]h:mm:ss\ AM/PM"/>
    <numFmt numFmtId="177" formatCode="h:mm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13" xfId="0" applyFont="1" applyFill="1" applyBorder="1" applyAlignment="1" applyProtection="1">
      <alignment horizontal="centerContinuous"/>
      <protection hidden="1"/>
    </xf>
    <xf numFmtId="0" fontId="4" fillId="33" borderId="14" xfId="0" applyFont="1" applyFill="1" applyBorder="1" applyAlignment="1" applyProtection="1">
      <alignment horizontal="centerContinuous"/>
      <protection hidden="1"/>
    </xf>
    <xf numFmtId="0" fontId="4" fillId="34" borderId="12" xfId="0" applyFont="1" applyFill="1" applyBorder="1" applyAlignment="1" applyProtection="1">
      <alignment horizontal="centerContinuous"/>
      <protection hidden="1"/>
    </xf>
    <xf numFmtId="0" fontId="4" fillId="34" borderId="13" xfId="0" applyFont="1" applyFill="1" applyBorder="1" applyAlignment="1" applyProtection="1">
      <alignment horizontal="centerContinuous"/>
      <protection hidden="1"/>
    </xf>
    <xf numFmtId="0" fontId="4" fillId="34" borderId="14" xfId="0" applyFont="1" applyFill="1" applyBorder="1" applyAlignment="1" applyProtection="1">
      <alignment horizontal="centerContinuous"/>
      <protection hidden="1"/>
    </xf>
    <xf numFmtId="0" fontId="4" fillId="34" borderId="15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5" fillId="35" borderId="19" xfId="0" applyFont="1" applyFill="1" applyBorder="1" applyAlignment="1" applyProtection="1">
      <alignment horizontal="center"/>
      <protection hidden="1"/>
    </xf>
    <xf numFmtId="0" fontId="5" fillId="35" borderId="2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7" fillId="37" borderId="23" xfId="0" applyFont="1" applyFill="1" applyBorder="1" applyAlignment="1" applyProtection="1">
      <alignment/>
      <protection hidden="1"/>
    </xf>
    <xf numFmtId="0" fontId="4" fillId="37" borderId="24" xfId="0" applyFont="1" applyFill="1" applyBorder="1" applyAlignment="1" applyProtection="1">
      <alignment/>
      <protection hidden="1"/>
    </xf>
    <xf numFmtId="0" fontId="4" fillId="37" borderId="25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33" borderId="26" xfId="0" applyFont="1" applyFill="1" applyBorder="1" applyAlignment="1" applyProtection="1">
      <alignment horizontal="center"/>
      <protection hidden="1"/>
    </xf>
    <xf numFmtId="0" fontId="4" fillId="33" borderId="27" xfId="0" applyFont="1" applyFill="1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 horizontal="center"/>
      <protection hidden="1"/>
    </xf>
    <xf numFmtId="0" fontId="4" fillId="33" borderId="30" xfId="0" applyFont="1" applyFill="1" applyBorder="1" applyAlignment="1" applyProtection="1">
      <alignment horizontal="center"/>
      <protection hidden="1"/>
    </xf>
    <xf numFmtId="0" fontId="4" fillId="38" borderId="31" xfId="0" applyFont="1" applyFill="1" applyBorder="1" applyAlignment="1" applyProtection="1">
      <alignment horizontal="center"/>
      <protection locked="0"/>
    </xf>
    <xf numFmtId="0" fontId="5" fillId="35" borderId="32" xfId="0" applyFont="1" applyFill="1" applyBorder="1" applyAlignment="1" applyProtection="1">
      <alignment horizontal="center"/>
      <protection hidden="1"/>
    </xf>
    <xf numFmtId="0" fontId="4" fillId="0" borderId="33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4" fillId="34" borderId="34" xfId="0" applyFont="1" applyFill="1" applyBorder="1" applyAlignment="1" applyProtection="1">
      <alignment horizontal="center"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34" borderId="34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0" fontId="4" fillId="34" borderId="37" xfId="0" applyFont="1" applyFill="1" applyBorder="1" applyAlignment="1" applyProtection="1">
      <alignment/>
      <protection hidden="1"/>
    </xf>
    <xf numFmtId="0" fontId="4" fillId="36" borderId="21" xfId="0" applyFont="1" applyFill="1" applyBorder="1" applyAlignment="1" applyProtection="1">
      <alignment/>
      <protection hidden="1"/>
    </xf>
    <xf numFmtId="0" fontId="0" fillId="36" borderId="22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 horizontal="right"/>
      <protection hidden="1"/>
    </xf>
    <xf numFmtId="0" fontId="4" fillId="34" borderId="36" xfId="0" applyFont="1" applyFill="1" applyBorder="1" applyAlignment="1" applyProtection="1">
      <alignment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39" borderId="38" xfId="0" applyFont="1" applyFill="1" applyBorder="1" applyAlignment="1" applyProtection="1">
      <alignment horizontal="center"/>
      <protection hidden="1"/>
    </xf>
    <xf numFmtId="2" fontId="3" fillId="36" borderId="22" xfId="0" applyNumberFormat="1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/>
    </xf>
    <xf numFmtId="0" fontId="5" fillId="39" borderId="21" xfId="0" applyFont="1" applyFill="1" applyBorder="1" applyAlignment="1" applyProtection="1">
      <alignment horizontal="center"/>
      <protection hidden="1"/>
    </xf>
    <xf numFmtId="0" fontId="5" fillId="39" borderId="22" xfId="0" applyFont="1" applyFill="1" applyBorder="1" applyAlignment="1" applyProtection="1">
      <alignment horizontal="center"/>
      <protection hidden="1"/>
    </xf>
    <xf numFmtId="0" fontId="0" fillId="36" borderId="35" xfId="0" applyFont="1" applyFill="1" applyBorder="1" applyAlignment="1" applyProtection="1">
      <alignment/>
      <protection hidden="1"/>
    </xf>
    <xf numFmtId="0" fontId="5" fillId="39" borderId="38" xfId="0" applyFont="1" applyFill="1" applyBorder="1" applyAlignment="1" applyProtection="1">
      <alignment horizontal="center"/>
      <protection hidden="1"/>
    </xf>
    <xf numFmtId="0" fontId="4" fillId="35" borderId="38" xfId="0" applyFont="1" applyFill="1" applyBorder="1" applyAlignment="1" applyProtection="1">
      <alignment horizontal="center"/>
      <protection hidden="1"/>
    </xf>
    <xf numFmtId="0" fontId="4" fillId="40" borderId="38" xfId="0" applyFont="1" applyFill="1" applyBorder="1" applyAlignment="1" applyProtection="1">
      <alignment horizontal="center"/>
      <protection hidden="1"/>
    </xf>
    <xf numFmtId="2" fontId="4" fillId="35" borderId="38" xfId="0" applyNumberFormat="1" applyFont="1" applyFill="1" applyBorder="1" applyAlignment="1" applyProtection="1">
      <alignment horizontal="center"/>
      <protection hidden="1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41" borderId="35" xfId="0" applyFont="1" applyFill="1" applyBorder="1" applyAlignment="1" applyProtection="1">
      <alignment/>
      <protection hidden="1"/>
    </xf>
    <xf numFmtId="0" fontId="4" fillId="41" borderId="21" xfId="0" applyFont="1" applyFill="1" applyBorder="1" applyAlignment="1" applyProtection="1">
      <alignment/>
      <protection hidden="1"/>
    </xf>
    <xf numFmtId="0" fontId="4" fillId="41" borderId="38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34" borderId="22" xfId="0" applyFont="1" applyFill="1" applyBorder="1" applyAlignment="1" applyProtection="1">
      <alignment/>
      <protection hidden="1"/>
    </xf>
    <xf numFmtId="0" fontId="4" fillId="18" borderId="38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18" borderId="38" xfId="0" applyFont="1" applyFill="1" applyBorder="1" applyAlignment="1" applyProtection="1">
      <alignment horizontal="center"/>
      <protection hidden="1"/>
    </xf>
    <xf numFmtId="0" fontId="4" fillId="41" borderId="22" xfId="0" applyFont="1" applyFill="1" applyBorder="1" applyAlignment="1" applyProtection="1">
      <alignment/>
      <protection hidden="1"/>
    </xf>
    <xf numFmtId="0" fontId="4" fillId="18" borderId="38" xfId="0" applyFont="1" applyFill="1" applyBorder="1" applyAlignment="1" applyProtection="1">
      <alignment horizontal="center"/>
      <protection hidden="1"/>
    </xf>
    <xf numFmtId="0" fontId="4" fillId="12" borderId="38" xfId="0" applyFont="1" applyFill="1" applyBorder="1" applyAlignment="1" applyProtection="1">
      <alignment horizontal="center"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4" fillId="34" borderId="22" xfId="0" applyFont="1" applyFill="1" applyBorder="1" applyAlignment="1" applyProtection="1">
      <alignment horizontal="right"/>
      <protection hidden="1"/>
    </xf>
    <xf numFmtId="0" fontId="4" fillId="34" borderId="4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42" borderId="38" xfId="0" applyFont="1" applyFill="1" applyBorder="1" applyAlignment="1" applyProtection="1">
      <alignment horizontal="center"/>
      <protection hidden="1"/>
    </xf>
    <xf numFmtId="0" fontId="4" fillId="38" borderId="42" xfId="0" applyFont="1" applyFill="1" applyBorder="1" applyAlignment="1" applyProtection="1">
      <alignment horizontal="center"/>
      <protection hidden="1" locked="0"/>
    </xf>
    <xf numFmtId="0" fontId="4" fillId="39" borderId="21" xfId="0" applyFont="1" applyFill="1" applyBorder="1" applyAlignment="1" applyProtection="1">
      <alignment/>
      <protection hidden="1"/>
    </xf>
    <xf numFmtId="0" fontId="4" fillId="39" borderId="22" xfId="0" applyFont="1" applyFill="1" applyBorder="1" applyAlignment="1" applyProtection="1">
      <alignment/>
      <protection hidden="1"/>
    </xf>
    <xf numFmtId="0" fontId="9" fillId="35" borderId="38" xfId="0" applyFont="1" applyFill="1" applyBorder="1" applyAlignment="1" applyProtection="1">
      <alignment horizontal="center"/>
      <protection hidden="1"/>
    </xf>
    <xf numFmtId="0" fontId="4" fillId="34" borderId="35" xfId="0" applyFont="1" applyFill="1" applyBorder="1" applyAlignment="1" applyProtection="1">
      <alignment vertical="center"/>
      <protection hidden="1"/>
    </xf>
    <xf numFmtId="0" fontId="4" fillId="34" borderId="21" xfId="0" applyFont="1" applyFill="1" applyBorder="1" applyAlignment="1" applyProtection="1">
      <alignment vertical="center"/>
      <protection hidden="1"/>
    </xf>
    <xf numFmtId="0" fontId="4" fillId="34" borderId="22" xfId="0" applyFont="1" applyFill="1" applyBorder="1" applyAlignment="1" applyProtection="1">
      <alignment vertical="center"/>
      <protection hidden="1"/>
    </xf>
    <xf numFmtId="0" fontId="47" fillId="41" borderId="38" xfId="0" applyFont="1" applyFill="1" applyBorder="1" applyAlignment="1" applyProtection="1">
      <alignment horizontal="center"/>
      <protection hidden="1" locked="0"/>
    </xf>
    <xf numFmtId="0" fontId="5" fillId="39" borderId="35" xfId="0" applyFont="1" applyFill="1" applyBorder="1" applyAlignment="1" applyProtection="1">
      <alignment vertical="center"/>
      <protection hidden="1"/>
    </xf>
    <xf numFmtId="0" fontId="5" fillId="39" borderId="35" xfId="0" applyFont="1" applyFill="1" applyBorder="1" applyAlignment="1" applyProtection="1">
      <alignment horizontal="left" vertic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5" fillId="39" borderId="21" xfId="0" applyFont="1" applyFill="1" applyBorder="1" applyAlignment="1" applyProtection="1">
      <alignment horizontal="center"/>
      <protection hidden="1"/>
    </xf>
    <xf numFmtId="0" fontId="5" fillId="39" borderId="22" xfId="0" applyFont="1" applyFill="1" applyBorder="1" applyAlignment="1" applyProtection="1">
      <alignment horizontal="center"/>
      <protection hidden="1"/>
    </xf>
    <xf numFmtId="0" fontId="5" fillId="34" borderId="35" xfId="0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 horizontal="center"/>
      <protection hidden="1"/>
    </xf>
    <xf numFmtId="0" fontId="5" fillId="34" borderId="22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5" fillId="39" borderId="35" xfId="0" applyFont="1" applyFill="1" applyBorder="1" applyAlignment="1" applyProtection="1">
      <alignment horizontal="center" vertical="center"/>
      <protection hidden="1"/>
    </xf>
    <xf numFmtId="0" fontId="5" fillId="39" borderId="21" xfId="0" applyFont="1" applyFill="1" applyBorder="1" applyAlignment="1" applyProtection="1">
      <alignment horizontal="center" vertical="center"/>
      <protection hidden="1"/>
    </xf>
    <xf numFmtId="0" fontId="5" fillId="39" borderId="22" xfId="0" applyFont="1" applyFill="1" applyBorder="1" applyAlignment="1" applyProtection="1">
      <alignment horizontal="center" vertical="center"/>
      <protection hidden="1"/>
    </xf>
    <xf numFmtId="0" fontId="10" fillId="43" borderId="37" xfId="0" applyFont="1" applyFill="1" applyBorder="1" applyAlignment="1" applyProtection="1">
      <alignment horizontal="center"/>
      <protection hidden="1"/>
    </xf>
    <xf numFmtId="0" fontId="10" fillId="43" borderId="34" xfId="0" applyFont="1" applyFill="1" applyBorder="1" applyAlignment="1" applyProtection="1">
      <alignment horizontal="center"/>
      <protection hidden="1"/>
    </xf>
    <xf numFmtId="0" fontId="10" fillId="43" borderId="40" xfId="0" applyFont="1" applyFill="1" applyBorder="1" applyAlignment="1" applyProtection="1">
      <alignment horizontal="center"/>
      <protection hidden="1"/>
    </xf>
    <xf numFmtId="0" fontId="10" fillId="43" borderId="36" xfId="0" applyFont="1" applyFill="1" applyBorder="1" applyAlignment="1" applyProtection="1">
      <alignment horizontal="center"/>
      <protection hidden="1"/>
    </xf>
    <xf numFmtId="0" fontId="10" fillId="43" borderId="0" xfId="0" applyFont="1" applyFill="1" applyBorder="1" applyAlignment="1" applyProtection="1">
      <alignment horizontal="center"/>
      <protection hidden="1"/>
    </xf>
    <xf numFmtId="0" fontId="10" fillId="43" borderId="41" xfId="0" applyFont="1" applyFill="1" applyBorder="1" applyAlignment="1" applyProtection="1">
      <alignment horizontal="center"/>
      <protection hidden="1"/>
    </xf>
    <xf numFmtId="0" fontId="3" fillId="43" borderId="45" xfId="0" applyFont="1" applyFill="1" applyBorder="1" applyAlignment="1" applyProtection="1">
      <alignment horizontal="center"/>
      <protection hidden="1"/>
    </xf>
    <xf numFmtId="0" fontId="3" fillId="43" borderId="46" xfId="0" applyFont="1" applyFill="1" applyBorder="1" applyAlignment="1" applyProtection="1">
      <alignment horizontal="center"/>
      <protection hidden="1"/>
    </xf>
    <xf numFmtId="0" fontId="3" fillId="43" borderId="47" xfId="0" applyFont="1" applyFill="1" applyBorder="1" applyAlignment="1" applyProtection="1">
      <alignment horizontal="center"/>
      <protection hidden="1"/>
    </xf>
    <xf numFmtId="0" fontId="4" fillId="44" borderId="0" xfId="0" applyFont="1" applyFill="1" applyAlignment="1" applyProtection="1">
      <alignment horizontal="center"/>
      <protection hidden="1"/>
    </xf>
    <xf numFmtId="0" fontId="4" fillId="44" borderId="0" xfId="0" applyFont="1" applyFill="1" applyAlignment="1" applyProtection="1">
      <alignment horizontal="center"/>
      <protection hidden="1"/>
    </xf>
    <xf numFmtId="0" fontId="5" fillId="45" borderId="38" xfId="0" applyFont="1" applyFill="1" applyBorder="1" applyAlignment="1" applyProtection="1">
      <alignment horizontal="left"/>
      <protection hidden="1"/>
    </xf>
    <xf numFmtId="0" fontId="4" fillId="45" borderId="38" xfId="0" applyFont="1" applyFill="1" applyBorder="1" applyAlignment="1" applyProtection="1">
      <alignment horizontal="left"/>
      <protection hidden="1"/>
    </xf>
    <xf numFmtId="0" fontId="4" fillId="45" borderId="48" xfId="0" applyFont="1" applyFill="1" applyBorder="1" applyAlignment="1" applyProtection="1">
      <alignment horizontal="left"/>
      <protection hidden="1"/>
    </xf>
    <xf numFmtId="0" fontId="5" fillId="33" borderId="38" xfId="0" applyFont="1" applyFill="1" applyBorder="1" applyAlignment="1" applyProtection="1">
      <alignment horizontal="left" wrapText="1"/>
      <protection hidden="1"/>
    </xf>
    <xf numFmtId="0" fontId="4" fillId="33" borderId="38" xfId="0" applyFont="1" applyFill="1" applyBorder="1" applyAlignment="1" applyProtection="1">
      <alignment horizontal="left" wrapText="1"/>
      <protection hidden="1"/>
    </xf>
    <xf numFmtId="0" fontId="4" fillId="33" borderId="48" xfId="0" applyFont="1" applyFill="1" applyBorder="1" applyAlignment="1" applyProtection="1">
      <alignment horizontal="left" wrapText="1"/>
      <protection hidden="1"/>
    </xf>
    <xf numFmtId="0" fontId="5" fillId="45" borderId="38" xfId="0" applyFont="1" applyFill="1" applyBorder="1" applyAlignment="1" applyProtection="1">
      <alignment horizontal="left" wrapText="1"/>
      <protection hidden="1"/>
    </xf>
    <xf numFmtId="0" fontId="4" fillId="45" borderId="38" xfId="0" applyFont="1" applyFill="1" applyBorder="1" applyAlignment="1" applyProtection="1">
      <alignment horizontal="left" wrapText="1"/>
      <protection hidden="1"/>
    </xf>
    <xf numFmtId="0" fontId="4" fillId="45" borderId="48" xfId="0" applyFont="1" applyFill="1" applyBorder="1" applyAlignment="1" applyProtection="1">
      <alignment horizontal="left" wrapText="1"/>
      <protection hidden="1"/>
    </xf>
    <xf numFmtId="0" fontId="4" fillId="33" borderId="43" xfId="0" applyFont="1" applyFill="1" applyBorder="1" applyAlignment="1" applyProtection="1">
      <alignment horizontal="center" wrapText="1"/>
      <protection hidden="1"/>
    </xf>
    <xf numFmtId="0" fontId="4" fillId="33" borderId="49" xfId="0" applyFont="1" applyFill="1" applyBorder="1" applyAlignment="1" applyProtection="1">
      <alignment horizontal="center" wrapText="1"/>
      <protection hidden="1"/>
    </xf>
    <xf numFmtId="0" fontId="5" fillId="45" borderId="20" xfId="0" applyFont="1" applyFill="1" applyBorder="1" applyAlignment="1" applyProtection="1">
      <alignment horizontal="left"/>
      <protection hidden="1"/>
    </xf>
    <xf numFmtId="0" fontId="4" fillId="45" borderId="20" xfId="0" applyFont="1" applyFill="1" applyBorder="1" applyAlignment="1" applyProtection="1">
      <alignment horizontal="left"/>
      <protection hidden="1"/>
    </xf>
    <xf numFmtId="0" fontId="4" fillId="45" borderId="50" xfId="0" applyFont="1" applyFill="1" applyBorder="1" applyAlignment="1" applyProtection="1">
      <alignment horizontal="left"/>
      <protection hidden="1"/>
    </xf>
    <xf numFmtId="0" fontId="5" fillId="33" borderId="38" xfId="0" applyFont="1" applyFill="1" applyBorder="1" applyAlignment="1" applyProtection="1">
      <alignment horizontal="left"/>
      <protection hidden="1"/>
    </xf>
    <xf numFmtId="0" fontId="4" fillId="33" borderId="38" xfId="0" applyFont="1" applyFill="1" applyBorder="1" applyAlignment="1" applyProtection="1">
      <alignment horizontal="left"/>
      <protection hidden="1"/>
    </xf>
    <xf numFmtId="0" fontId="4" fillId="33" borderId="48" xfId="0" applyFont="1" applyFill="1" applyBorder="1" applyAlignment="1" applyProtection="1">
      <alignment horizontal="left"/>
      <protection hidden="1"/>
    </xf>
    <xf numFmtId="0" fontId="6" fillId="39" borderId="35" xfId="0" applyFont="1" applyFill="1" applyBorder="1" applyAlignment="1" applyProtection="1">
      <alignment horizontal="center" vertical="center"/>
      <protection hidden="1"/>
    </xf>
    <xf numFmtId="0" fontId="6" fillId="39" borderId="21" xfId="0" applyFont="1" applyFill="1" applyBorder="1" applyAlignment="1" applyProtection="1">
      <alignment horizontal="center" vertical="center"/>
      <protection hidden="1"/>
    </xf>
    <xf numFmtId="0" fontId="6" fillId="39" borderId="22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/>
      <protection hidden="1"/>
    </xf>
    <xf numFmtId="0" fontId="4" fillId="33" borderId="44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40" xfId="0" applyFont="1" applyFill="1" applyBorder="1" applyAlignment="1" applyProtection="1">
      <alignment horizontal="center"/>
      <protection hidden="1"/>
    </xf>
    <xf numFmtId="0" fontId="5" fillId="40" borderId="35" xfId="0" applyFont="1" applyFill="1" applyBorder="1" applyAlignment="1" applyProtection="1">
      <alignment horizontal="center"/>
      <protection hidden="1"/>
    </xf>
    <xf numFmtId="0" fontId="5" fillId="40" borderId="21" xfId="0" applyFont="1" applyFill="1" applyBorder="1" applyAlignment="1" applyProtection="1">
      <alignment horizontal="center"/>
      <protection hidden="1"/>
    </xf>
    <xf numFmtId="0" fontId="5" fillId="40" borderId="22" xfId="0" applyFont="1" applyFill="1" applyBorder="1" applyAlignment="1" applyProtection="1">
      <alignment horizontal="center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BA11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.7109375" style="4" customWidth="1"/>
    <col min="2" max="2" width="5.421875" style="4" customWidth="1"/>
    <col min="3" max="4" width="5.28125" style="4" customWidth="1"/>
    <col min="5" max="5" width="4.7109375" style="4" customWidth="1"/>
    <col min="6" max="6" width="6.00390625" style="4" customWidth="1"/>
    <col min="7" max="7" width="4.421875" style="4" customWidth="1"/>
    <col min="8" max="8" width="5.421875" style="4" customWidth="1"/>
    <col min="9" max="9" width="9.421875" style="4" customWidth="1"/>
    <col min="10" max="10" width="5.8515625" style="4" customWidth="1"/>
    <col min="11" max="11" width="8.421875" style="4" customWidth="1"/>
    <col min="12" max="12" width="2.421875" style="4" customWidth="1"/>
    <col min="13" max="13" width="12.140625" style="4" customWidth="1"/>
    <col min="14" max="14" width="11.8515625" style="4" customWidth="1"/>
    <col min="15" max="15" width="16.00390625" style="4" customWidth="1"/>
    <col min="16" max="16" width="11.57421875" style="4" customWidth="1"/>
    <col min="17" max="17" width="18.00390625" style="4" customWidth="1"/>
    <col min="18" max="20" width="15.7109375" style="4" hidden="1" customWidth="1"/>
    <col min="21" max="21" width="2.7109375" style="4" hidden="1" customWidth="1"/>
    <col min="22" max="22" width="16.57421875" style="4" hidden="1" customWidth="1"/>
    <col min="23" max="23" width="5.28125" style="4" hidden="1" customWidth="1"/>
    <col min="24" max="24" width="4.57421875" style="4" hidden="1" customWidth="1"/>
    <col min="25" max="25" width="4.7109375" style="4" hidden="1" customWidth="1"/>
    <col min="26" max="26" width="5.57421875" style="4" hidden="1" customWidth="1"/>
    <col min="27" max="27" width="2.7109375" style="4" hidden="1" customWidth="1"/>
    <col min="28" max="28" width="4.421875" style="4" hidden="1" customWidth="1"/>
    <col min="29" max="29" width="2.7109375" style="4" hidden="1" customWidth="1"/>
    <col min="30" max="30" width="5.28125" style="4" hidden="1" customWidth="1"/>
    <col min="31" max="42" width="15.7109375" style="4" hidden="1" customWidth="1"/>
    <col min="43" max="43" width="54.140625" style="4" hidden="1" customWidth="1"/>
    <col min="44" max="47" width="15.7109375" style="4" hidden="1" customWidth="1"/>
    <col min="48" max="52" width="0" style="4" hidden="1" customWidth="1"/>
    <col min="53" max="53" width="4.8515625" style="4" hidden="1" customWidth="1"/>
    <col min="54" max="123" width="0" style="4" hidden="1" customWidth="1"/>
    <col min="124" max="16384" width="11.421875" style="4" customWidth="1"/>
  </cols>
  <sheetData>
    <row r="1" ht="3.75" customHeight="1"/>
    <row r="2" spans="2:17" ht="18">
      <c r="B2" s="104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</row>
    <row r="3" spans="2:17" ht="18">
      <c r="B3" s="107" t="s">
        <v>68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2:17" ht="12.75">
      <c r="B4" s="110" t="s">
        <v>70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4:19" ht="8.25" customHeight="1" thickBot="1">
      <c r="N5" s="39"/>
      <c r="R5" s="5"/>
      <c r="S5" s="2"/>
    </row>
    <row r="6" spans="2:17" ht="13.5" customHeight="1" thickBot="1">
      <c r="B6" s="12" t="s">
        <v>0</v>
      </c>
      <c r="C6" s="13"/>
      <c r="D6" s="14"/>
      <c r="E6" s="12" t="s">
        <v>1</v>
      </c>
      <c r="F6" s="13"/>
      <c r="G6" s="13"/>
      <c r="H6" s="13"/>
      <c r="I6" s="13"/>
      <c r="J6" s="14"/>
      <c r="K6" s="124" t="s">
        <v>25</v>
      </c>
      <c r="L6" s="1"/>
      <c r="M6" s="99" t="s">
        <v>55</v>
      </c>
      <c r="N6" s="143" t="s">
        <v>62</v>
      </c>
      <c r="O6" s="135" t="s">
        <v>2</v>
      </c>
      <c r="P6" s="99" t="s">
        <v>48</v>
      </c>
      <c r="Q6" s="99" t="s">
        <v>49</v>
      </c>
    </row>
    <row r="7" spans="2:17" ht="13.5" customHeight="1" thickBot="1">
      <c r="B7" s="32" t="s">
        <v>4</v>
      </c>
      <c r="C7" s="33" t="s">
        <v>5</v>
      </c>
      <c r="D7" s="34" t="s">
        <v>6</v>
      </c>
      <c r="E7" s="35" t="s">
        <v>7</v>
      </c>
      <c r="F7" s="33" t="s">
        <v>8</v>
      </c>
      <c r="G7" s="33" t="s">
        <v>9</v>
      </c>
      <c r="H7" s="33" t="s">
        <v>10</v>
      </c>
      <c r="I7" s="33" t="s">
        <v>11</v>
      </c>
      <c r="J7" s="36" t="s">
        <v>12</v>
      </c>
      <c r="K7" s="125"/>
      <c r="L7" s="2"/>
      <c r="M7" s="100"/>
      <c r="N7" s="100"/>
      <c r="O7" s="136"/>
      <c r="P7" s="100"/>
      <c r="Q7" s="100"/>
    </row>
    <row r="8" spans="2:17" ht="12" thickTop="1">
      <c r="B8" s="37">
        <v>1</v>
      </c>
      <c r="C8" s="37">
        <v>1</v>
      </c>
      <c r="D8" s="37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66">
        <f>SUM(B8:J8)</f>
        <v>9</v>
      </c>
      <c r="L8" s="2"/>
      <c r="M8" s="37">
        <v>0</v>
      </c>
      <c r="N8" s="37">
        <v>0</v>
      </c>
      <c r="O8" s="37" t="s">
        <v>45</v>
      </c>
      <c r="P8" s="37" t="s">
        <v>39</v>
      </c>
      <c r="Q8" s="37" t="s">
        <v>38</v>
      </c>
    </row>
    <row r="9" spans="2:17" ht="13.5" customHeight="1">
      <c r="B9" s="132" t="s">
        <v>61</v>
      </c>
      <c r="C9" s="133"/>
      <c r="D9" s="133"/>
      <c r="E9" s="133"/>
      <c r="F9" s="133"/>
      <c r="G9" s="133"/>
      <c r="H9" s="133"/>
      <c r="I9" s="133"/>
      <c r="J9" s="133"/>
      <c r="K9" s="134"/>
      <c r="L9" s="3"/>
      <c r="M9" s="101" t="s">
        <v>60</v>
      </c>
      <c r="N9" s="102"/>
      <c r="O9" s="102"/>
      <c r="P9" s="102"/>
      <c r="Q9" s="103"/>
    </row>
    <row r="10" spans="12:17" ht="6.75" customHeight="1" thickBot="1">
      <c r="L10" s="5"/>
      <c r="N10" s="6"/>
      <c r="O10" s="6"/>
      <c r="P10" s="6"/>
      <c r="Q10" s="6"/>
    </row>
    <row r="11" ht="12" customHeight="1" hidden="1" thickBot="1"/>
    <row r="12" spans="2:15" ht="12" thickBot="1">
      <c r="B12" s="15" t="s">
        <v>13</v>
      </c>
      <c r="C12" s="16"/>
      <c r="D12" s="16"/>
      <c r="E12" s="16"/>
      <c r="F12" s="16"/>
      <c r="G12" s="16"/>
      <c r="H12" s="16"/>
      <c r="I12" s="16"/>
      <c r="J12" s="17"/>
      <c r="O12" s="5"/>
    </row>
    <row r="13" spans="2:19" ht="12" thickBot="1">
      <c r="B13" s="18" t="s">
        <v>14</v>
      </c>
      <c r="C13" s="19" t="s">
        <v>15</v>
      </c>
      <c r="D13" s="19" t="s">
        <v>16</v>
      </c>
      <c r="E13" s="19" t="s">
        <v>17</v>
      </c>
      <c r="F13" s="19" t="s">
        <v>18</v>
      </c>
      <c r="G13" s="19" t="s">
        <v>19</v>
      </c>
      <c r="H13" s="58" t="s">
        <v>54</v>
      </c>
      <c r="I13" s="20" t="s">
        <v>34</v>
      </c>
      <c r="J13" s="21" t="s">
        <v>20</v>
      </c>
      <c r="R13" s="7"/>
      <c r="S13" s="7"/>
    </row>
    <row r="14" spans="2:20" ht="12.75" customHeight="1" thickBot="1" thickTop="1">
      <c r="B14" s="22">
        <f>IF(SUM($B$8:$D$8)&gt;10,SUM($B$8:$D$8)+2,IF(SUM($B$8:$D$8)&gt;4,SUM($B$8:$D$8)+1,SUM($B$8:$D$8)))</f>
        <v>3</v>
      </c>
      <c r="C14" s="23" t="str">
        <f>IF(SUM($E$8:$J$8)=0,"0",IF(SUM($E$8:$J$8)&lt;7,"1",IF(SUM(E8:J8)&lt;13,"2",IF(SUM(E8:J8)&lt;19,"3",4))))</f>
        <v>1</v>
      </c>
      <c r="D14" s="23" t="str">
        <f>IF(SUM(I8:J8)&gt;1,"1",0)</f>
        <v>1</v>
      </c>
      <c r="E14" s="23" t="str">
        <f>IF(SUM(E8:J8)&lt;2,"0",IF(SUM(E8:J8)&lt;10,"1",IF(SUM(E8:J8)&lt;19,"2",IF(SUM(E8:J8)&lt;27,"3",4))))</f>
        <v>1</v>
      </c>
      <c r="F14" s="23" t="str">
        <f>IF(SUM(E8:J8)&lt;4,"0",IF(SUM(E8:J8)&lt;19,"1",2))</f>
        <v>1</v>
      </c>
      <c r="G14" s="23">
        <f>IF(SUM(B8:J8)&lt;9,"0",1)</f>
        <v>1</v>
      </c>
      <c r="H14" s="23">
        <f>IF(SUM(B8:D8)&gt;10,+H15+I15-2,IF(SUM(B8:D8)&gt;4,+H15+I15-1,+H15+I15))</f>
        <v>6</v>
      </c>
      <c r="I14" s="83">
        <v>0</v>
      </c>
      <c r="J14" s="38">
        <f>+B14+C14+D14+E14+F14+G14+H14+I14</f>
        <v>14</v>
      </c>
      <c r="T14" s="7"/>
    </row>
    <row r="15" spans="2:20" ht="12" customHeight="1" hidden="1" thickBot="1">
      <c r="B15" s="7"/>
      <c r="C15" s="7"/>
      <c r="D15" s="7"/>
      <c r="E15" s="8"/>
      <c r="F15" s="7"/>
      <c r="H15" s="23">
        <f>+SUM(E8:J8)-$C$14-$D$14-$E$14-$F$14</f>
        <v>2</v>
      </c>
      <c r="I15" s="23" t="str">
        <f>IF(SUM(B8:J8)&lt;4,"0",IF(SUM(B8:J8)&lt;6,"1,5",IF(SUM(B8:J8)&lt;8,"2",IF(SUM(B8:J8)&lt;9,"3",IF(SUM(B8:J8)&lt;15,"4",IF(SUM(B8:J8)&lt;18,"5",IF(SUM(B8:J8)&lt;24,"6",I16)))))))</f>
        <v>4</v>
      </c>
      <c r="T15" s="7"/>
    </row>
    <row r="16" spans="2:9" ht="11.25" customHeight="1" hidden="1">
      <c r="B16" s="8"/>
      <c r="C16" s="7"/>
      <c r="D16" s="7"/>
      <c r="E16" s="7"/>
      <c r="F16" s="7"/>
      <c r="I16" s="31" t="str">
        <f>IF(SUM(B8:J8)&lt;27,"7",IF(SUM(B8:J8)&lt;34,"8",IF(SUM(B8:J8)&lt;38,"9",10)))</f>
        <v>7</v>
      </c>
    </row>
    <row r="17" spans="2:9" ht="11.25" customHeight="1" hidden="1">
      <c r="B17" s="8"/>
      <c r="I17" s="31" t="str">
        <f>IF(K8=35,I15-1,IF(K8=36,I15-1,IF(K8=37,I15-1,IF(K8&gt;37,I15-1,I15))))</f>
        <v>4</v>
      </c>
    </row>
    <row r="18" ht="4.5" customHeight="1"/>
    <row r="19" spans="2:14" ht="12.75" customHeight="1">
      <c r="B19" s="93" t="s">
        <v>56</v>
      </c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62" t="s">
        <v>57</v>
      </c>
      <c r="N19" s="62" t="s">
        <v>72</v>
      </c>
    </row>
    <row r="20" spans="2:17" ht="15.75">
      <c r="B20" s="92" t="s">
        <v>66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72"/>
      <c r="N20" s="90">
        <v>25</v>
      </c>
      <c r="O20" s="91" t="s">
        <v>73</v>
      </c>
      <c r="P20" s="84"/>
      <c r="Q20" s="85"/>
    </row>
    <row r="21" spans="2:15" ht="15.75">
      <c r="B21" s="87" t="s">
        <v>65</v>
      </c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72"/>
      <c r="N21" s="86">
        <f>1350/N20</f>
        <v>54</v>
      </c>
      <c r="O21" s="62" t="s">
        <v>67</v>
      </c>
    </row>
    <row r="22" spans="2:14" ht="11.25">
      <c r="B22" s="47" t="s">
        <v>37</v>
      </c>
      <c r="C22" s="25"/>
      <c r="D22" s="25"/>
      <c r="E22" s="25"/>
      <c r="F22" s="25"/>
      <c r="G22" s="25"/>
      <c r="H22" s="25"/>
      <c r="I22" s="25"/>
      <c r="J22" s="25"/>
      <c r="K22" s="25"/>
      <c r="L22" s="71"/>
      <c r="M22" s="72"/>
      <c r="N22" s="63">
        <f>+($J$14-$G$14)*N20</f>
        <v>325</v>
      </c>
    </row>
    <row r="23" spans="2:14" ht="11.25">
      <c r="B23" s="47" t="s">
        <v>36</v>
      </c>
      <c r="C23" s="25"/>
      <c r="D23" s="25"/>
      <c r="E23" s="25"/>
      <c r="F23" s="25"/>
      <c r="G23" s="25"/>
      <c r="H23" s="25"/>
      <c r="I23" s="25"/>
      <c r="J23" s="25"/>
      <c r="K23" s="25"/>
      <c r="L23" s="71"/>
      <c r="M23" s="72"/>
      <c r="N23" s="63">
        <f>+SUM($B$8:$J$8)*N20</f>
        <v>225</v>
      </c>
    </row>
    <row r="24" spans="2:17" ht="11.25">
      <c r="B24" s="137" t="s">
        <v>52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74">
        <f>(+N24*N21)/60</f>
        <v>90</v>
      </c>
      <c r="N24" s="63">
        <f>+N22-N23</f>
        <v>100</v>
      </c>
      <c r="Q24" s="7"/>
    </row>
    <row r="25" spans="2:14" ht="6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75"/>
      <c r="M25" s="69"/>
      <c r="N25" s="69"/>
    </row>
    <row r="26" spans="2:14" ht="11.25" hidden="1">
      <c r="B26" s="47"/>
      <c r="C26" s="25"/>
      <c r="D26" s="25"/>
      <c r="E26" s="25"/>
      <c r="F26" s="25"/>
      <c r="G26" s="25"/>
      <c r="H26" s="25"/>
      <c r="I26" s="25"/>
      <c r="J26" s="25"/>
      <c r="K26" s="25"/>
      <c r="L26" s="71"/>
      <c r="M26" s="76"/>
      <c r="N26" s="63"/>
    </row>
    <row r="27" spans="2:14" ht="11.25">
      <c r="B27" s="140" t="s">
        <v>53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64"/>
      <c r="N27" s="64"/>
    </row>
    <row r="28" spans="2:14" ht="11.25">
      <c r="B28" s="47" t="s">
        <v>3</v>
      </c>
      <c r="C28" s="25"/>
      <c r="D28" s="25"/>
      <c r="E28" s="25"/>
      <c r="F28" s="25"/>
      <c r="G28" s="25"/>
      <c r="H28" s="25"/>
      <c r="I28" s="25"/>
      <c r="J28" s="25"/>
      <c r="K28" s="25"/>
      <c r="L28" s="71"/>
      <c r="M28" s="77" t="str">
        <f aca="true" t="shared" si="0" ref="M28:M41">CONCATENATE(AA56," ","H."," ",AC56," ","Min.")</f>
        <v>26 H. 0 Min.</v>
      </c>
      <c r="N28" s="65">
        <f>(+Z56*60)/N21</f>
        <v>28.88888888888889</v>
      </c>
    </row>
    <row r="29" spans="2:14" ht="11.25">
      <c r="B29" s="47" t="s">
        <v>21</v>
      </c>
      <c r="C29" s="25"/>
      <c r="D29" s="25"/>
      <c r="E29" s="25"/>
      <c r="F29" s="25"/>
      <c r="G29" s="25"/>
      <c r="H29" s="25"/>
      <c r="I29" s="25"/>
      <c r="J29" s="25"/>
      <c r="K29" s="25"/>
      <c r="L29" s="71"/>
      <c r="M29" s="77" t="str">
        <f t="shared" si="0"/>
        <v>21 H. 45 Min.</v>
      </c>
      <c r="N29" s="65">
        <f>(+Z57*60)/N21</f>
        <v>24.166666666666668</v>
      </c>
    </row>
    <row r="30" spans="2:17" s="40" customFormat="1" ht="11.25">
      <c r="B30" s="50" t="s">
        <v>51</v>
      </c>
      <c r="C30" s="48"/>
      <c r="D30" s="48"/>
      <c r="E30" s="48"/>
      <c r="F30" s="48"/>
      <c r="G30" s="48"/>
      <c r="H30" s="48"/>
      <c r="I30" s="46"/>
      <c r="J30" s="48"/>
      <c r="K30" s="48"/>
      <c r="L30" s="78"/>
      <c r="M30" s="77" t="str">
        <f t="shared" si="0"/>
        <v>6 H. 0 Min.</v>
      </c>
      <c r="N30" s="65">
        <f>(+Z58*60)/N21</f>
        <v>6.666666666666667</v>
      </c>
      <c r="O30" s="4"/>
      <c r="Q30" s="70"/>
    </row>
    <row r="31" spans="2:17" s="40" customFormat="1" ht="11.25">
      <c r="B31" s="47" t="s">
        <v>24</v>
      </c>
      <c r="C31" s="25"/>
      <c r="D31" s="25"/>
      <c r="E31" s="25"/>
      <c r="F31" s="25"/>
      <c r="G31" s="25"/>
      <c r="H31" s="25"/>
      <c r="I31" s="25"/>
      <c r="J31" s="53"/>
      <c r="K31" s="25"/>
      <c r="L31" s="79" t="s">
        <v>33</v>
      </c>
      <c r="M31" s="77" t="str">
        <f t="shared" si="0"/>
        <v>0 H. 0 Min.</v>
      </c>
      <c r="N31" s="65">
        <f>(+Z59*60)/N21</f>
        <v>0</v>
      </c>
      <c r="O31" s="4"/>
      <c r="Q31" s="4"/>
    </row>
    <row r="32" spans="2:14" ht="11.25">
      <c r="B32" s="47" t="s">
        <v>40</v>
      </c>
      <c r="C32" s="25"/>
      <c r="D32" s="25"/>
      <c r="E32" s="25"/>
      <c r="F32" s="25"/>
      <c r="G32" s="25"/>
      <c r="H32" s="25"/>
      <c r="I32" s="25"/>
      <c r="J32" s="25"/>
      <c r="K32" s="25"/>
      <c r="L32" s="71"/>
      <c r="M32" s="77" t="str">
        <f t="shared" si="0"/>
        <v>0 H. 0 Min.</v>
      </c>
      <c r="N32" s="65">
        <f>(+Z60*60)/N21</f>
        <v>0</v>
      </c>
    </row>
    <row r="33" spans="2:14" ht="11.25">
      <c r="B33" s="47" t="s">
        <v>41</v>
      </c>
      <c r="C33" s="25"/>
      <c r="D33" s="25"/>
      <c r="E33" s="25"/>
      <c r="F33" s="25"/>
      <c r="G33" s="25"/>
      <c r="H33" s="25"/>
      <c r="I33" s="25"/>
      <c r="J33" s="25"/>
      <c r="K33" s="25"/>
      <c r="L33" s="71"/>
      <c r="M33" s="77" t="str">
        <f t="shared" si="0"/>
        <v>1 H. 30 Min.</v>
      </c>
      <c r="N33" s="65">
        <f>(+Z61*60)/N21</f>
        <v>1.6666666666666667</v>
      </c>
    </row>
    <row r="34" spans="2:14" ht="11.25">
      <c r="B34" s="54" t="s">
        <v>42</v>
      </c>
      <c r="C34" s="24"/>
      <c r="D34" s="24"/>
      <c r="E34" s="24"/>
      <c r="F34" s="24"/>
      <c r="G34" s="24"/>
      <c r="H34" s="24"/>
      <c r="I34" s="24"/>
      <c r="J34" s="24"/>
      <c r="K34" s="24"/>
      <c r="L34" s="80"/>
      <c r="M34" s="77" t="str">
        <f t="shared" si="0"/>
        <v>0 H. 0 Min.</v>
      </c>
      <c r="N34" s="65">
        <f>(+Z62*60)/N21</f>
        <v>0</v>
      </c>
    </row>
    <row r="35" spans="2:14" ht="11.25">
      <c r="B35" s="55" t="s">
        <v>43</v>
      </c>
      <c r="C35" s="25"/>
      <c r="D35" s="25"/>
      <c r="E35" s="25"/>
      <c r="F35" s="25"/>
      <c r="G35" s="25"/>
      <c r="H35" s="25"/>
      <c r="I35" s="25"/>
      <c r="J35" s="25"/>
      <c r="K35" s="25"/>
      <c r="L35" s="71"/>
      <c r="M35" s="77" t="str">
        <f t="shared" si="0"/>
        <v>1 H. 30 Min.</v>
      </c>
      <c r="N35" s="65">
        <f>(+Z63*60)/N21</f>
        <v>1.6666666666666667</v>
      </c>
    </row>
    <row r="36" spans="2:14" ht="11.25">
      <c r="B36" s="55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71"/>
      <c r="M36" s="77" t="str">
        <f t="shared" si="0"/>
        <v>0 H. 0 Min.</v>
      </c>
      <c r="N36" s="65">
        <f>(+Z64*60)/N21</f>
        <v>0</v>
      </c>
    </row>
    <row r="37" spans="2:14" ht="11.25">
      <c r="B37" s="47" t="s">
        <v>23</v>
      </c>
      <c r="C37" s="25"/>
      <c r="D37" s="25"/>
      <c r="E37" s="25"/>
      <c r="F37" s="25"/>
      <c r="G37" s="25"/>
      <c r="H37" s="25"/>
      <c r="I37" s="25"/>
      <c r="J37" s="25"/>
      <c r="K37" s="25"/>
      <c r="L37" s="71"/>
      <c r="M37" s="77" t="str">
        <f t="shared" si="0"/>
        <v>5 H. 0 Min.</v>
      </c>
      <c r="N37" s="65">
        <f>(+Z65*60)/N21</f>
        <v>5.555555555555555</v>
      </c>
    </row>
    <row r="38" spans="2:14" ht="11.25">
      <c r="B38" s="49" t="s">
        <v>22</v>
      </c>
      <c r="C38" s="24"/>
      <c r="D38" s="24"/>
      <c r="E38" s="24"/>
      <c r="F38" s="24"/>
      <c r="G38" s="24"/>
      <c r="H38" s="24"/>
      <c r="I38" s="24"/>
      <c r="J38" s="24"/>
      <c r="K38" s="24"/>
      <c r="L38" s="80"/>
      <c r="M38" s="77" t="str">
        <f t="shared" si="0"/>
        <v>6 H. 0 Min.</v>
      </c>
      <c r="N38" s="65">
        <f>(+Z66*60)/N21</f>
        <v>6.666666666666667</v>
      </c>
    </row>
    <row r="39" spans="2:14" ht="13.5" customHeight="1">
      <c r="B39" s="47" t="s">
        <v>50</v>
      </c>
      <c r="C39" s="25"/>
      <c r="D39" s="25"/>
      <c r="E39" s="25"/>
      <c r="F39" s="25"/>
      <c r="G39" s="25"/>
      <c r="H39" s="25"/>
      <c r="I39" s="25"/>
      <c r="J39" s="25"/>
      <c r="K39" s="25"/>
      <c r="L39" s="71"/>
      <c r="M39" s="77" t="str">
        <f t="shared" si="0"/>
        <v>2 H. 0 Min.</v>
      </c>
      <c r="N39" s="65">
        <f>(+Z67*60)/N21</f>
        <v>2.2222222222222223</v>
      </c>
    </row>
    <row r="40" spans="2:17" s="40" customFormat="1" ht="11.25">
      <c r="B40" s="47" t="s">
        <v>35</v>
      </c>
      <c r="C40" s="25"/>
      <c r="D40" s="25"/>
      <c r="E40" s="25"/>
      <c r="F40" s="25"/>
      <c r="G40" s="25"/>
      <c r="H40" s="25"/>
      <c r="I40" s="25"/>
      <c r="J40" s="25"/>
      <c r="K40" s="25"/>
      <c r="L40" s="71"/>
      <c r="M40" s="77" t="str">
        <f t="shared" si="0"/>
        <v>1 H. 30 Min.</v>
      </c>
      <c r="N40" s="65">
        <f>(+Z68*60)/N21</f>
        <v>1.6666666666666667</v>
      </c>
      <c r="O40" s="81" t="s">
        <v>63</v>
      </c>
      <c r="Q40" s="4"/>
    </row>
    <row r="41" spans="2:19" ht="13.5" customHeight="1">
      <c r="B41" s="96" t="s">
        <v>64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77" t="str">
        <f t="shared" si="0"/>
        <v>51 H. 45 Min.</v>
      </c>
      <c r="N41" s="65">
        <f>(+Z69*60)/N21</f>
        <v>57.5</v>
      </c>
      <c r="S41" s="73"/>
    </row>
    <row r="42" ht="6.75" customHeight="1"/>
    <row r="43" spans="2:17" s="40" customFormat="1" ht="12.75">
      <c r="B43" s="61" t="s">
        <v>58</v>
      </c>
      <c r="C43" s="26"/>
      <c r="D43" s="26"/>
      <c r="E43" s="26"/>
      <c r="F43" s="26"/>
      <c r="G43" s="51"/>
      <c r="H43" s="51"/>
      <c r="I43" s="51"/>
      <c r="J43" s="51"/>
      <c r="K43" s="26"/>
      <c r="L43" s="52"/>
      <c r="M43" s="82" t="str">
        <f>CONCATENATE(AA71," ","H."," ",AC71," ","Min.")</f>
        <v>25 H. 52 Min.</v>
      </c>
      <c r="N43" s="57">
        <f>+$N41-$N44</f>
        <v>28.75</v>
      </c>
      <c r="O43" s="4"/>
      <c r="Q43" s="4"/>
    </row>
    <row r="44" spans="2:17" s="40" customFormat="1" ht="12.75">
      <c r="B44" s="61" t="s">
        <v>59</v>
      </c>
      <c r="C44" s="26"/>
      <c r="D44" s="26"/>
      <c r="E44" s="26"/>
      <c r="F44" s="26"/>
      <c r="G44" s="27"/>
      <c r="H44" s="51"/>
      <c r="I44" s="51"/>
      <c r="J44" s="51"/>
      <c r="K44" s="51"/>
      <c r="L44" s="27"/>
      <c r="M44" s="82" t="str">
        <f>CONCATENATE(AA72," ","H."," ",AC72," ","Min.")</f>
        <v>25 H. 52 Min.</v>
      </c>
      <c r="N44" s="57">
        <f>IF($K8&lt;8,0,IF($K8&lt;18,$N41*50%,IF($K8&lt;100,$N41*40%,0)))</f>
        <v>28.75</v>
      </c>
      <c r="O44" s="4"/>
      <c r="Q44" s="4"/>
    </row>
    <row r="45" spans="11:17" s="40" customFormat="1" ht="13.5" thickBot="1">
      <c r="K45" s="41"/>
      <c r="L45" s="41"/>
      <c r="M45" s="41"/>
      <c r="N45" s="41"/>
      <c r="O45" s="4"/>
      <c r="P45" s="41"/>
      <c r="Q45" s="42"/>
    </row>
    <row r="46" spans="2:19" s="40" customFormat="1" ht="15">
      <c r="B46" s="28" t="s">
        <v>26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  <row r="47" spans="2:19" s="40" customFormat="1" ht="11.25">
      <c r="B47" s="9"/>
      <c r="C47" s="129" t="s">
        <v>27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1"/>
    </row>
    <row r="48" spans="2:19" s="40" customFormat="1" ht="11.25">
      <c r="B48" s="9"/>
      <c r="C48" s="115" t="s">
        <v>28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2:19" s="40" customFormat="1" ht="11.25">
      <c r="B49" s="9"/>
      <c r="C49" s="118" t="s">
        <v>29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20"/>
    </row>
    <row r="50" spans="2:19" s="40" customFormat="1" ht="11.25">
      <c r="B50" s="9"/>
      <c r="C50" s="121" t="s">
        <v>30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pans="2:19" s="40" customFormat="1" ht="11.25">
      <c r="B51" s="9"/>
      <c r="C51" s="118" t="s">
        <v>31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20"/>
    </row>
    <row r="52" spans="2:30" s="40" customFormat="1" ht="12" thickBot="1">
      <c r="B52" s="10"/>
      <c r="C52" s="126" t="s">
        <v>32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8"/>
      <c r="U52" s="4"/>
      <c r="V52" s="4"/>
      <c r="W52" s="4"/>
      <c r="X52" s="4"/>
      <c r="Y52" s="4"/>
      <c r="Z52" s="4">
        <f>+N24</f>
        <v>100</v>
      </c>
      <c r="AA52" s="4"/>
      <c r="AB52" s="4"/>
      <c r="AC52" s="4"/>
      <c r="AD52" s="4"/>
    </row>
    <row r="53" spans="2:30" s="40" customFormat="1" ht="12.75">
      <c r="B53" s="4"/>
      <c r="C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s="40" customFormat="1" ht="12.75">
      <c r="B54" s="4"/>
      <c r="C54" s="11"/>
      <c r="D54" s="4"/>
      <c r="E54" s="4"/>
      <c r="F54" s="4"/>
      <c r="G54" s="4"/>
      <c r="H54" s="4"/>
      <c r="I54" s="4"/>
      <c r="J54" s="4"/>
      <c r="K54" s="4"/>
      <c r="L54" s="4"/>
      <c r="M54" s="113" t="s">
        <v>71</v>
      </c>
      <c r="N54" s="114"/>
      <c r="O54" s="114"/>
      <c r="P54" s="114"/>
      <c r="Q54" s="114"/>
      <c r="R54" s="114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1:30" s="40" customFormat="1" ht="12.75">
      <c r="K55" s="41"/>
      <c r="L55" s="41"/>
      <c r="M55" s="41"/>
      <c r="N55" s="41"/>
      <c r="O55" s="41"/>
      <c r="P55" s="42"/>
      <c r="Q55" s="43"/>
      <c r="R55" s="44"/>
      <c r="S55" s="45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1:53" s="40" customFormat="1" ht="12.75">
      <c r="K56" s="41"/>
      <c r="L56" s="41"/>
      <c r="M56" s="41"/>
      <c r="N56" s="41"/>
      <c r="O56" s="41"/>
      <c r="P56" s="42"/>
      <c r="Q56" s="43"/>
      <c r="R56" s="44"/>
      <c r="S56" s="45"/>
      <c r="U56" s="4"/>
      <c r="V56" s="4"/>
      <c r="W56" s="4"/>
      <c r="X56" s="4"/>
      <c r="Y56" s="4"/>
      <c r="Z56" s="56" t="str">
        <f>IF(SUM($B$8:$J$8)&lt;6,"5",IF(SUM($B$8:$J$8)&lt;9,"16",IF(SUM($B$8:$J$8)&lt;18,"26",IF(SUM($B$8:$J$8)&lt;27,"32",IF(SUM($B$8:$J$8)&lt;36,"40",40)))))</f>
        <v>26</v>
      </c>
      <c r="AA56" s="4">
        <f>INT(Z56)</f>
        <v>26</v>
      </c>
      <c r="AB56" s="4">
        <f>+Z56-AA56</f>
        <v>0</v>
      </c>
      <c r="AC56" s="4">
        <f>INT(+AB56*60)</f>
        <v>0</v>
      </c>
      <c r="AD56" s="4"/>
      <c r="AQ56" s="47" t="s">
        <v>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71"/>
    </row>
    <row r="57" spans="11:53" s="40" customFormat="1" ht="12.75">
      <c r="K57" s="41"/>
      <c r="L57" s="41"/>
      <c r="M57" s="41"/>
      <c r="N57" s="41"/>
      <c r="O57" s="41"/>
      <c r="P57" s="42"/>
      <c r="Q57" s="43"/>
      <c r="R57" s="44"/>
      <c r="S57" s="45"/>
      <c r="U57" s="4"/>
      <c r="V57" s="4"/>
      <c r="W57" s="4"/>
      <c r="X57" s="4"/>
      <c r="Y57" s="4"/>
      <c r="Z57" s="56">
        <f>(+SUM($B$8:$J$8)*2.25)+(($E8+$F8)*0.75)</f>
        <v>21.75</v>
      </c>
      <c r="AA57" s="4">
        <f aca="true" t="shared" si="1" ref="AA57:AA72">INT(Z57)</f>
        <v>21</v>
      </c>
      <c r="AB57" s="4">
        <f aca="true" t="shared" si="2" ref="AB57:AB69">+Z57-AA57</f>
        <v>0.75</v>
      </c>
      <c r="AC57" s="4">
        <f aca="true" t="shared" si="3" ref="AC57:AC72">INT(+AB57*60)</f>
        <v>45</v>
      </c>
      <c r="AD57" s="4"/>
      <c r="AQ57" s="47" t="s">
        <v>21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71"/>
    </row>
    <row r="58" spans="11:53" s="40" customFormat="1" ht="12.75">
      <c r="K58" s="41"/>
      <c r="L58" s="41"/>
      <c r="M58" s="41"/>
      <c r="N58" s="41"/>
      <c r="O58" s="41"/>
      <c r="P58" s="42"/>
      <c r="Q58" s="43"/>
      <c r="R58" s="44"/>
      <c r="S58" s="45"/>
      <c r="Z58" s="56">
        <f>+($J$14-$G$14-SUM($B$8:$J$8))*1.5</f>
        <v>6</v>
      </c>
      <c r="AA58" s="4">
        <f t="shared" si="1"/>
        <v>6</v>
      </c>
      <c r="AB58" s="4">
        <f t="shared" si="2"/>
        <v>0</v>
      </c>
      <c r="AC58" s="4">
        <f t="shared" si="3"/>
        <v>0</v>
      </c>
      <c r="AQ58" s="50" t="s">
        <v>51</v>
      </c>
      <c r="AR58" s="48"/>
      <c r="AS58" s="48"/>
      <c r="AT58" s="48"/>
      <c r="AU58" s="48"/>
      <c r="AV58" s="48"/>
      <c r="AW58" s="48"/>
      <c r="AX58" s="46"/>
      <c r="AY58" s="48"/>
      <c r="AZ58" s="48"/>
      <c r="BA58" s="78"/>
    </row>
    <row r="59" spans="11:53" s="40" customFormat="1" ht="12.75">
      <c r="K59" s="41"/>
      <c r="L59" s="41"/>
      <c r="M59" s="41"/>
      <c r="N59" s="41"/>
      <c r="O59" s="41"/>
      <c r="P59" s="42"/>
      <c r="Q59" s="43"/>
      <c r="R59" s="44"/>
      <c r="S59" s="45"/>
      <c r="U59" s="4">
        <v>0</v>
      </c>
      <c r="V59" s="4" t="s">
        <v>38</v>
      </c>
      <c r="Z59" s="56">
        <f>+$N8*5.25</f>
        <v>0</v>
      </c>
      <c r="AA59" s="4">
        <f t="shared" si="1"/>
        <v>0</v>
      </c>
      <c r="AB59" s="4">
        <f t="shared" si="2"/>
        <v>0</v>
      </c>
      <c r="AC59" s="4">
        <f t="shared" si="3"/>
        <v>0</v>
      </c>
      <c r="AQ59" s="47" t="s">
        <v>24</v>
      </c>
      <c r="AR59" s="25"/>
      <c r="AS59" s="25"/>
      <c r="AT59" s="25"/>
      <c r="AU59" s="25"/>
      <c r="AV59" s="25"/>
      <c r="AW59" s="25"/>
      <c r="AX59" s="25"/>
      <c r="AY59" s="53"/>
      <c r="AZ59" s="25"/>
      <c r="BA59" s="79" t="s">
        <v>33</v>
      </c>
    </row>
    <row r="60" spans="11:53" s="40" customFormat="1" ht="12.75">
      <c r="K60" s="41"/>
      <c r="L60" s="41"/>
      <c r="M60" s="41"/>
      <c r="N60" s="41"/>
      <c r="O60" s="41"/>
      <c r="P60" s="42"/>
      <c r="Q60" s="43"/>
      <c r="R60" s="44"/>
      <c r="S60" s="45"/>
      <c r="U60" s="4">
        <v>1</v>
      </c>
      <c r="V60" s="4" t="s">
        <v>39</v>
      </c>
      <c r="W60" s="4"/>
      <c r="X60" s="4"/>
      <c r="Y60" s="4"/>
      <c r="Z60" s="56">
        <f>2.25*$M8</f>
        <v>0</v>
      </c>
      <c r="AA60" s="4">
        <f t="shared" si="1"/>
        <v>0</v>
      </c>
      <c r="AB60" s="4">
        <f t="shared" si="2"/>
        <v>0</v>
      </c>
      <c r="AC60" s="4">
        <f t="shared" si="3"/>
        <v>0</v>
      </c>
      <c r="AD60" s="4"/>
      <c r="AQ60" s="47" t="s">
        <v>40</v>
      </c>
      <c r="AR60" s="25"/>
      <c r="AS60" s="25"/>
      <c r="AT60" s="25"/>
      <c r="AU60" s="25"/>
      <c r="AV60" s="25"/>
      <c r="AW60" s="25"/>
      <c r="AX60" s="25"/>
      <c r="AY60" s="25"/>
      <c r="AZ60" s="25"/>
      <c r="BA60" s="71"/>
    </row>
    <row r="61" spans="11:53" s="40" customFormat="1" ht="12.75">
      <c r="K61" s="41"/>
      <c r="L61" s="41"/>
      <c r="M61" s="41"/>
      <c r="N61" s="41"/>
      <c r="O61" s="41"/>
      <c r="P61" s="42"/>
      <c r="Q61" s="43"/>
      <c r="R61" s="44"/>
      <c r="S61" s="45"/>
      <c r="U61" s="4">
        <v>2</v>
      </c>
      <c r="V61" s="4"/>
      <c r="W61" s="4"/>
      <c r="X61" s="4"/>
      <c r="Y61" s="4"/>
      <c r="Z61" s="56">
        <f>IF(O8="No",0,1.5)</f>
        <v>1.5</v>
      </c>
      <c r="AA61" s="4">
        <f t="shared" si="1"/>
        <v>1</v>
      </c>
      <c r="AB61" s="4">
        <f t="shared" si="2"/>
        <v>0.5</v>
      </c>
      <c r="AC61" s="4">
        <f t="shared" si="3"/>
        <v>30</v>
      </c>
      <c r="AD61" s="4"/>
      <c r="AQ61" s="47" t="s">
        <v>41</v>
      </c>
      <c r="AR61" s="25"/>
      <c r="AS61" s="25"/>
      <c r="AT61" s="25"/>
      <c r="AU61" s="25"/>
      <c r="AV61" s="25"/>
      <c r="AW61" s="25"/>
      <c r="AX61" s="25"/>
      <c r="AY61" s="25"/>
      <c r="AZ61" s="25"/>
      <c r="BA61" s="71"/>
    </row>
    <row r="62" spans="11:53" s="40" customFormat="1" ht="12.75">
      <c r="K62" s="41"/>
      <c r="L62" s="41"/>
      <c r="M62" s="41"/>
      <c r="N62" s="41"/>
      <c r="O62" s="41"/>
      <c r="P62" s="42"/>
      <c r="Q62" s="43"/>
      <c r="R62" s="44"/>
      <c r="S62" s="45"/>
      <c r="U62" s="4">
        <v>3</v>
      </c>
      <c r="V62" s="73" t="s">
        <v>45</v>
      </c>
      <c r="W62" s="4"/>
      <c r="X62" s="4"/>
      <c r="Y62" s="4"/>
      <c r="Z62" s="56">
        <f>IF(K8&gt;17,3,0)</f>
        <v>0</v>
      </c>
      <c r="AA62" s="4">
        <f t="shared" si="1"/>
        <v>0</v>
      </c>
      <c r="AB62" s="4">
        <f t="shared" si="2"/>
        <v>0</v>
      </c>
      <c r="AC62" s="4">
        <f t="shared" si="3"/>
        <v>0</v>
      </c>
      <c r="AD62" s="4"/>
      <c r="AQ62" s="54" t="s">
        <v>42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80"/>
    </row>
    <row r="63" spans="11:53" s="40" customFormat="1" ht="12.75">
      <c r="K63" s="41"/>
      <c r="L63" s="41"/>
      <c r="M63" s="41"/>
      <c r="N63" s="41"/>
      <c r="O63" s="41"/>
      <c r="P63" s="42"/>
      <c r="Q63" s="43"/>
      <c r="R63" s="44"/>
      <c r="S63" s="45"/>
      <c r="U63" s="4">
        <v>4</v>
      </c>
      <c r="V63" s="73" t="s">
        <v>46</v>
      </c>
      <c r="W63" s="4"/>
      <c r="X63" s="4"/>
      <c r="Y63" s="4"/>
      <c r="Z63" s="56">
        <f>IF(P8="no",1.5,0)</f>
        <v>1.5</v>
      </c>
      <c r="AA63" s="4">
        <f t="shared" si="1"/>
        <v>1</v>
      </c>
      <c r="AB63" s="4">
        <f t="shared" si="2"/>
        <v>0.5</v>
      </c>
      <c r="AC63" s="4">
        <f t="shared" si="3"/>
        <v>30</v>
      </c>
      <c r="AD63" s="4"/>
      <c r="AQ63" s="55" t="s">
        <v>43</v>
      </c>
      <c r="AR63" s="25"/>
      <c r="AS63" s="25"/>
      <c r="AT63" s="25"/>
      <c r="AU63" s="25"/>
      <c r="AV63" s="25"/>
      <c r="AW63" s="25"/>
      <c r="AX63" s="25"/>
      <c r="AY63" s="25"/>
      <c r="AZ63" s="25"/>
      <c r="BA63" s="71"/>
    </row>
    <row r="64" spans="11:53" s="40" customFormat="1" ht="12.75">
      <c r="K64" s="41"/>
      <c r="L64" s="41"/>
      <c r="M64" s="41"/>
      <c r="N64" s="41"/>
      <c r="O64" s="41"/>
      <c r="P64" s="42"/>
      <c r="Q64" s="43"/>
      <c r="R64" s="44"/>
      <c r="S64" s="45"/>
      <c r="U64" s="4">
        <v>6</v>
      </c>
      <c r="V64" s="4" t="s">
        <v>47</v>
      </c>
      <c r="W64" s="4"/>
      <c r="X64" s="4"/>
      <c r="Y64" s="4"/>
      <c r="Z64" s="56">
        <f>IF(K8&lt;6,1.5,0)</f>
        <v>0</v>
      </c>
      <c r="AA64" s="4">
        <f t="shared" si="1"/>
        <v>0</v>
      </c>
      <c r="AB64" s="4">
        <f t="shared" si="2"/>
        <v>0</v>
      </c>
      <c r="AC64" s="4">
        <f t="shared" si="3"/>
        <v>0</v>
      </c>
      <c r="AD64" s="4"/>
      <c r="AQ64" s="55" t="s">
        <v>44</v>
      </c>
      <c r="AR64" s="25"/>
      <c r="AS64" s="25"/>
      <c r="AT64" s="25"/>
      <c r="AU64" s="25"/>
      <c r="AV64" s="25"/>
      <c r="AW64" s="25"/>
      <c r="AX64" s="25"/>
      <c r="AY64" s="25"/>
      <c r="AZ64" s="25"/>
      <c r="BA64" s="71"/>
    </row>
    <row r="65" spans="11:53" s="40" customFormat="1" ht="12.75">
      <c r="K65" s="41"/>
      <c r="L65" s="41"/>
      <c r="M65" s="41"/>
      <c r="N65" s="41"/>
      <c r="O65" s="41"/>
      <c r="P65" s="42"/>
      <c r="Q65" s="43"/>
      <c r="R65" s="44"/>
      <c r="S65" s="45"/>
      <c r="U65" s="4">
        <v>7</v>
      </c>
      <c r="V65" s="4"/>
      <c r="W65" s="4"/>
      <c r="X65" s="4"/>
      <c r="Y65" s="4"/>
      <c r="Z65" s="56" t="str">
        <f>IF($O$8="Sí, Gestión Directa","5",IF(O7="Sí, Gestión Contratada",1.5,0))</f>
        <v>5</v>
      </c>
      <c r="AA65" s="4">
        <f t="shared" si="1"/>
        <v>5</v>
      </c>
      <c r="AB65" s="4">
        <f t="shared" si="2"/>
        <v>0</v>
      </c>
      <c r="AC65" s="4">
        <f t="shared" si="3"/>
        <v>0</v>
      </c>
      <c r="AD65" s="4"/>
      <c r="AQ65" s="47" t="s">
        <v>23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71"/>
    </row>
    <row r="66" spans="11:53" s="40" customFormat="1" ht="12.75">
      <c r="K66" s="41"/>
      <c r="L66" s="41"/>
      <c r="M66" s="41"/>
      <c r="N66" s="41"/>
      <c r="O66" s="41"/>
      <c r="P66" s="42"/>
      <c r="Q66" s="43"/>
      <c r="R66" s="44"/>
      <c r="S66" s="45"/>
      <c r="U66" s="4">
        <v>8</v>
      </c>
      <c r="V66" s="4"/>
      <c r="W66" s="4"/>
      <c r="X66" s="4"/>
      <c r="Y66" s="4"/>
      <c r="Z66" s="56">
        <f>IF(SUM($E$8:$F$8)&lt;5,1.5,2.25)+IF(SUM($G$8:$H$8)&lt;5,1.5,2.25)+IF(SUM($I$8:$J$8)&lt;5,1.5,2.25)+IF(SUM($B$8:$D$8)&lt;5,1.5,2.25)</f>
        <v>6</v>
      </c>
      <c r="AA66" s="4">
        <f t="shared" si="1"/>
        <v>6</v>
      </c>
      <c r="AB66" s="4">
        <f t="shared" si="2"/>
        <v>0</v>
      </c>
      <c r="AC66" s="4">
        <f t="shared" si="3"/>
        <v>0</v>
      </c>
      <c r="AD66" s="4"/>
      <c r="AQ66" s="49" t="s">
        <v>22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80"/>
    </row>
    <row r="67" spans="11:53" s="40" customFormat="1" ht="12.75">
      <c r="K67" s="41"/>
      <c r="L67" s="41"/>
      <c r="M67" s="41"/>
      <c r="N67" s="41"/>
      <c r="O67" s="41"/>
      <c r="P67" s="42"/>
      <c r="Q67" s="43"/>
      <c r="R67" s="44"/>
      <c r="S67" s="45"/>
      <c r="U67" s="4">
        <v>9</v>
      </c>
      <c r="V67" s="73"/>
      <c r="W67" s="4"/>
      <c r="X67" s="4"/>
      <c r="Y67" s="4"/>
      <c r="Z67" s="56" t="str">
        <f>IF($Q$8="Sí","2",0)</f>
        <v>2</v>
      </c>
      <c r="AA67" s="4">
        <f t="shared" si="1"/>
        <v>2</v>
      </c>
      <c r="AB67" s="4">
        <f t="shared" si="2"/>
        <v>0</v>
      </c>
      <c r="AC67" s="4">
        <f t="shared" si="3"/>
        <v>0</v>
      </c>
      <c r="AD67" s="4"/>
      <c r="AQ67" s="47" t="s">
        <v>50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71"/>
    </row>
    <row r="68" spans="11:53" s="40" customFormat="1" ht="12.75" customHeight="1">
      <c r="K68" s="41"/>
      <c r="L68" s="41"/>
      <c r="M68" s="41"/>
      <c r="N68" s="41"/>
      <c r="O68" s="41"/>
      <c r="P68" s="42"/>
      <c r="Q68" s="43"/>
      <c r="R68" s="44"/>
      <c r="S68" s="45"/>
      <c r="U68" s="4">
        <v>10</v>
      </c>
      <c r="V68" s="4"/>
      <c r="W68" s="40">
        <f>+M24-W69</f>
        <v>51.75</v>
      </c>
      <c r="Z68" s="56">
        <v>1.5</v>
      </c>
      <c r="AA68" s="4">
        <f t="shared" si="1"/>
        <v>1</v>
      </c>
      <c r="AB68" s="4">
        <f t="shared" si="2"/>
        <v>0.5</v>
      </c>
      <c r="AC68" s="4">
        <f t="shared" si="3"/>
        <v>30</v>
      </c>
      <c r="AQ68" s="47" t="s">
        <v>35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71"/>
    </row>
    <row r="69" spans="11:53" s="40" customFormat="1" ht="12.75" customHeight="1">
      <c r="K69" s="41"/>
      <c r="L69" s="41"/>
      <c r="M69" s="41"/>
      <c r="N69" s="41"/>
      <c r="O69" s="41"/>
      <c r="P69" s="42"/>
      <c r="Q69" s="43"/>
      <c r="R69" s="44"/>
      <c r="S69" s="45"/>
      <c r="U69" s="40">
        <v>11</v>
      </c>
      <c r="W69" s="4">
        <f>SUM(Z56:Z68)</f>
        <v>38.25</v>
      </c>
      <c r="X69" s="4"/>
      <c r="Y69" s="4"/>
      <c r="Z69" s="56">
        <f>M24-SUM(Z56:Z68)</f>
        <v>51.75</v>
      </c>
      <c r="AA69" s="4">
        <f t="shared" si="1"/>
        <v>51</v>
      </c>
      <c r="AB69" s="4">
        <f t="shared" si="2"/>
        <v>0.75</v>
      </c>
      <c r="AC69" s="4">
        <f t="shared" si="3"/>
        <v>45</v>
      </c>
      <c r="AD69" s="4"/>
      <c r="AQ69" s="96" t="s">
        <v>64</v>
      </c>
      <c r="AR69" s="97"/>
      <c r="AS69" s="97"/>
      <c r="AT69" s="97"/>
      <c r="AU69" s="97"/>
      <c r="AV69" s="97"/>
      <c r="AW69" s="97"/>
      <c r="AX69" s="97"/>
      <c r="AY69" s="97"/>
      <c r="AZ69" s="97"/>
      <c r="BA69" s="98"/>
    </row>
    <row r="70" spans="11:30" s="40" customFormat="1" ht="12.75" customHeight="1">
      <c r="K70" s="41"/>
      <c r="L70" s="41"/>
      <c r="M70" s="41"/>
      <c r="N70" s="41"/>
      <c r="O70" s="41"/>
      <c r="P70" s="42"/>
      <c r="Q70" s="43"/>
      <c r="R70" s="44"/>
      <c r="S70" s="45"/>
      <c r="W70" s="4"/>
      <c r="X70" s="4"/>
      <c r="Y70" s="4"/>
      <c r="Z70" s="4"/>
      <c r="AA70" s="4"/>
      <c r="AB70" s="4"/>
      <c r="AC70" s="4"/>
      <c r="AD70" s="4"/>
    </row>
    <row r="71" spans="11:29" s="40" customFormat="1" ht="12.75">
      <c r="K71" s="41"/>
      <c r="L71" s="41"/>
      <c r="M71" s="41"/>
      <c r="N71" s="41"/>
      <c r="O71" s="41"/>
      <c r="P71" s="42"/>
      <c r="Q71" s="43"/>
      <c r="R71" s="44"/>
      <c r="S71" s="45"/>
      <c r="Z71" s="57">
        <f>+Z69-Z72</f>
        <v>25.875</v>
      </c>
      <c r="AA71" s="4">
        <f t="shared" si="1"/>
        <v>25</v>
      </c>
      <c r="AB71" s="70">
        <f>+Z71-AA71</f>
        <v>0.875</v>
      </c>
      <c r="AC71" s="4">
        <f t="shared" si="3"/>
        <v>52</v>
      </c>
    </row>
    <row r="72" spans="11:29" s="40" customFormat="1" ht="12.75">
      <c r="K72" s="41"/>
      <c r="L72" s="41"/>
      <c r="M72" s="41"/>
      <c r="N72" s="41"/>
      <c r="O72" s="41"/>
      <c r="P72" s="42"/>
      <c r="Q72" s="43"/>
      <c r="R72" s="44"/>
      <c r="S72" s="45"/>
      <c r="Z72" s="57">
        <f>IF($K8&lt;8,0,IF($K8&lt;18,Z69*50%,IF($K8&lt;100,Z69*40%,0)))</f>
        <v>25.875</v>
      </c>
      <c r="AA72" s="4">
        <f t="shared" si="1"/>
        <v>25</v>
      </c>
      <c r="AB72" s="70">
        <f>+Z72-AA72</f>
        <v>0.875</v>
      </c>
      <c r="AC72" s="4">
        <f t="shared" si="3"/>
        <v>52</v>
      </c>
    </row>
    <row r="73" spans="11:19" s="40" customFormat="1" ht="12.75">
      <c r="K73" s="41"/>
      <c r="L73" s="41"/>
      <c r="M73" s="41"/>
      <c r="N73" s="41"/>
      <c r="O73" s="41"/>
      <c r="P73" s="42"/>
      <c r="Q73" s="43"/>
      <c r="R73" s="44"/>
      <c r="S73" s="45"/>
    </row>
    <row r="74" spans="11:19" s="40" customFormat="1" ht="12.75">
      <c r="K74" s="41"/>
      <c r="L74" s="41"/>
      <c r="M74" s="41"/>
      <c r="N74" s="41"/>
      <c r="O74" s="41"/>
      <c r="P74" s="42"/>
      <c r="Q74" s="43"/>
      <c r="R74" s="44"/>
      <c r="S74" s="45"/>
    </row>
    <row r="75" spans="11:19" s="40" customFormat="1" ht="12.75">
      <c r="K75" s="41"/>
      <c r="L75" s="41"/>
      <c r="M75" s="41"/>
      <c r="N75" s="41"/>
      <c r="O75" s="41"/>
      <c r="P75" s="42"/>
      <c r="Q75" s="43"/>
      <c r="R75" s="44"/>
      <c r="S75" s="45"/>
    </row>
    <row r="76" spans="11:26" s="40" customFormat="1" ht="12.75">
      <c r="K76" s="41"/>
      <c r="L76" s="41"/>
      <c r="M76" s="41"/>
      <c r="N76" s="41"/>
      <c r="O76" s="41"/>
      <c r="P76" s="42"/>
      <c r="Q76" s="43"/>
      <c r="R76" s="44"/>
      <c r="S76" s="45"/>
      <c r="Z76" s="40">
        <v>25</v>
      </c>
    </row>
    <row r="77" spans="11:26" s="40" customFormat="1" ht="12.75">
      <c r="K77" s="41"/>
      <c r="L77" s="41"/>
      <c r="M77" s="41"/>
      <c r="N77" s="41"/>
      <c r="O77" s="41"/>
      <c r="P77" s="42"/>
      <c r="Q77" s="43"/>
      <c r="R77" s="44"/>
      <c r="S77" s="45"/>
      <c r="Z77" s="40">
        <v>30</v>
      </c>
    </row>
    <row r="78" spans="11:19" s="40" customFormat="1" ht="12.75">
      <c r="K78" s="41"/>
      <c r="L78" s="41"/>
      <c r="M78" s="41"/>
      <c r="N78" s="41"/>
      <c r="O78" s="41"/>
      <c r="P78" s="42"/>
      <c r="Q78" s="43"/>
      <c r="R78" s="44"/>
      <c r="S78" s="45"/>
    </row>
    <row r="79" spans="11:19" s="40" customFormat="1" ht="12.75">
      <c r="K79" s="41"/>
      <c r="L79" s="41"/>
      <c r="M79" s="41"/>
      <c r="N79" s="41"/>
      <c r="O79" s="41"/>
      <c r="P79" s="42"/>
      <c r="Q79" s="43"/>
      <c r="R79" s="44"/>
      <c r="S79" s="45"/>
    </row>
    <row r="80" spans="11:19" s="40" customFormat="1" ht="12.75">
      <c r="K80" s="41"/>
      <c r="L80" s="41"/>
      <c r="M80" s="41"/>
      <c r="N80" s="41"/>
      <c r="O80" s="41"/>
      <c r="P80" s="42"/>
      <c r="Q80" s="43"/>
      <c r="R80" s="44"/>
      <c r="S80" s="45"/>
    </row>
    <row r="81" spans="11:19" s="40" customFormat="1" ht="12.75">
      <c r="K81" s="41"/>
      <c r="L81" s="41"/>
      <c r="M81" s="41"/>
      <c r="N81" s="41"/>
      <c r="O81" s="41"/>
      <c r="P81" s="42"/>
      <c r="Q81" s="43"/>
      <c r="R81" s="44"/>
      <c r="S81" s="45"/>
    </row>
    <row r="82" spans="11:19" s="40" customFormat="1" ht="12.75">
      <c r="K82" s="41"/>
      <c r="L82" s="41"/>
      <c r="M82" s="41"/>
      <c r="N82" s="41"/>
      <c r="O82" s="41"/>
      <c r="P82" s="42"/>
      <c r="Q82" s="43"/>
      <c r="R82" s="44"/>
      <c r="S82" s="45"/>
    </row>
    <row r="83" spans="11:19" s="40" customFormat="1" ht="12.75">
      <c r="K83" s="41"/>
      <c r="L83" s="41"/>
      <c r="M83" s="41"/>
      <c r="N83" s="41"/>
      <c r="O83" s="41"/>
      <c r="P83" s="42"/>
      <c r="Q83" s="43"/>
      <c r="R83" s="44"/>
      <c r="S83" s="45"/>
    </row>
    <row r="84" spans="11:19" s="40" customFormat="1" ht="12.75">
      <c r="K84" s="41"/>
      <c r="L84" s="41"/>
      <c r="M84" s="41"/>
      <c r="N84" s="41"/>
      <c r="O84" s="41"/>
      <c r="P84" s="42"/>
      <c r="Q84" s="43"/>
      <c r="R84" s="44"/>
      <c r="S84" s="45"/>
    </row>
    <row r="85" spans="11:19" s="40" customFormat="1" ht="12.75">
      <c r="K85" s="41"/>
      <c r="L85" s="41"/>
      <c r="M85" s="41"/>
      <c r="N85" s="41"/>
      <c r="O85" s="41"/>
      <c r="P85" s="42"/>
      <c r="Q85" s="43"/>
      <c r="R85" s="44"/>
      <c r="S85" s="45"/>
    </row>
    <row r="86" spans="11:19" s="40" customFormat="1" ht="12.75">
      <c r="K86" s="41"/>
      <c r="L86" s="41"/>
      <c r="M86" s="41"/>
      <c r="N86" s="41"/>
      <c r="O86" s="41"/>
      <c r="P86" s="42"/>
      <c r="Q86" s="43"/>
      <c r="R86" s="44"/>
      <c r="S86" s="45"/>
    </row>
    <row r="87" spans="11:19" s="40" customFormat="1" ht="12.75">
      <c r="K87" s="41"/>
      <c r="L87" s="41"/>
      <c r="M87" s="41"/>
      <c r="N87" s="41"/>
      <c r="O87" s="41"/>
      <c r="P87" s="42"/>
      <c r="Q87" s="43"/>
      <c r="R87" s="44"/>
      <c r="S87" s="45"/>
    </row>
    <row r="88" spans="11:19" s="40" customFormat="1" ht="12.75">
      <c r="K88" s="41"/>
      <c r="L88" s="41"/>
      <c r="M88" s="41"/>
      <c r="N88" s="41"/>
      <c r="O88" s="41"/>
      <c r="P88" s="42"/>
      <c r="Q88" s="43"/>
      <c r="R88" s="44"/>
      <c r="S88" s="45"/>
    </row>
    <row r="89" spans="11:19" s="40" customFormat="1" ht="12.75">
      <c r="K89" s="41"/>
      <c r="L89" s="41"/>
      <c r="M89" s="41"/>
      <c r="N89" s="41"/>
      <c r="O89" s="41"/>
      <c r="P89" s="42"/>
      <c r="Q89" s="43"/>
      <c r="R89" s="44"/>
      <c r="S89" s="45"/>
    </row>
    <row r="90" spans="11:19" s="40" customFormat="1" ht="12.75">
      <c r="K90" s="41"/>
      <c r="L90" s="41"/>
      <c r="M90" s="41"/>
      <c r="N90" s="41"/>
      <c r="O90" s="41"/>
      <c r="P90" s="42"/>
      <c r="Q90" s="43"/>
      <c r="R90" s="44"/>
      <c r="S90" s="45"/>
    </row>
    <row r="91" spans="11:19" s="40" customFormat="1" ht="12.75">
      <c r="K91" s="41"/>
      <c r="L91" s="41"/>
      <c r="M91" s="41"/>
      <c r="N91" s="41"/>
      <c r="O91" s="41"/>
      <c r="P91" s="42"/>
      <c r="Q91" s="43"/>
      <c r="R91" s="44"/>
      <c r="S91" s="45"/>
    </row>
    <row r="92" spans="11:19" s="40" customFormat="1" ht="12.75">
      <c r="K92" s="41"/>
      <c r="L92" s="41"/>
      <c r="M92" s="41"/>
      <c r="N92" s="41"/>
      <c r="O92" s="41"/>
      <c r="P92" s="42"/>
      <c r="Q92" s="43"/>
      <c r="R92" s="44"/>
      <c r="S92" s="45"/>
    </row>
    <row r="93" spans="11:19" s="40" customFormat="1" ht="12.75">
      <c r="K93" s="41"/>
      <c r="L93" s="41"/>
      <c r="M93" s="41"/>
      <c r="N93" s="41"/>
      <c r="O93" s="41"/>
      <c r="P93" s="42"/>
      <c r="Q93" s="43"/>
      <c r="R93" s="44"/>
      <c r="S93" s="45"/>
    </row>
    <row r="94" spans="11:19" s="40" customFormat="1" ht="12.75">
      <c r="K94" s="41"/>
      <c r="L94" s="41"/>
      <c r="M94" s="41"/>
      <c r="N94" s="41"/>
      <c r="O94" s="41"/>
      <c r="P94" s="42"/>
      <c r="Q94" s="43"/>
      <c r="R94" s="44"/>
      <c r="S94" s="45"/>
    </row>
    <row r="95" spans="11:19" s="40" customFormat="1" ht="12.75">
      <c r="K95" s="41"/>
      <c r="L95" s="41"/>
      <c r="M95" s="41"/>
      <c r="N95" s="41"/>
      <c r="O95" s="41"/>
      <c r="P95" s="42"/>
      <c r="Q95" s="43"/>
      <c r="R95" s="44"/>
      <c r="S95" s="45"/>
    </row>
    <row r="96" spans="11:19" s="40" customFormat="1" ht="12.75">
      <c r="K96" s="41"/>
      <c r="L96" s="41"/>
      <c r="M96" s="41"/>
      <c r="N96" s="41"/>
      <c r="O96" s="41"/>
      <c r="P96" s="42"/>
      <c r="Q96" s="43"/>
      <c r="R96" s="44"/>
      <c r="S96" s="45"/>
    </row>
    <row r="97" spans="11:19" s="40" customFormat="1" ht="12.75">
      <c r="K97" s="41"/>
      <c r="L97" s="41"/>
      <c r="M97" s="41"/>
      <c r="N97" s="41"/>
      <c r="O97" s="41"/>
      <c r="P97" s="42"/>
      <c r="Q97" s="43"/>
      <c r="R97" s="44"/>
      <c r="S97" s="45"/>
    </row>
    <row r="98" spans="11:19" s="40" customFormat="1" ht="12.75">
      <c r="K98" s="41"/>
      <c r="L98" s="41"/>
      <c r="M98" s="41"/>
      <c r="N98" s="41"/>
      <c r="O98" s="41"/>
      <c r="P98" s="42"/>
      <c r="Q98" s="43"/>
      <c r="R98" s="44"/>
      <c r="S98" s="45"/>
    </row>
    <row r="100" ht="5.25" customHeight="1"/>
    <row r="101" ht="11.25" customHeight="1" hidden="1"/>
    <row r="102" ht="11.25" customHeight="1" hidden="1"/>
    <row r="103" ht="12" customHeight="1" hidden="1" thickBot="1"/>
    <row r="107" ht="21.75" customHeight="1"/>
    <row r="108" ht="22.5" customHeight="1"/>
    <row r="109" ht="21.75" customHeight="1"/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</sheetData>
  <sheetProtection password="DF4C" sheet="1" selectLockedCells="1"/>
  <mergeCells count="23">
    <mergeCell ref="B24:L24"/>
    <mergeCell ref="B27:L27"/>
    <mergeCell ref="N6:N7"/>
    <mergeCell ref="C49:S49"/>
    <mergeCell ref="C50:S50"/>
    <mergeCell ref="C51:S51"/>
    <mergeCell ref="K6:K7"/>
    <mergeCell ref="P6:P7"/>
    <mergeCell ref="C52:S52"/>
    <mergeCell ref="C47:S47"/>
    <mergeCell ref="B9:K9"/>
    <mergeCell ref="O6:O7"/>
    <mergeCell ref="Q6:Q7"/>
    <mergeCell ref="B19:L19"/>
    <mergeCell ref="B41:L41"/>
    <mergeCell ref="AQ69:BA69"/>
    <mergeCell ref="M6:M7"/>
    <mergeCell ref="M9:Q9"/>
    <mergeCell ref="B2:Q2"/>
    <mergeCell ref="B3:Q3"/>
    <mergeCell ref="B4:Q4"/>
    <mergeCell ref="M54:R54"/>
    <mergeCell ref="C48:S48"/>
  </mergeCells>
  <dataValidations count="4">
    <dataValidation type="list" allowBlank="1" showInputMessage="1" showErrorMessage="1" sqref="M8:N8 B8:J8">
      <formula1>$U$59:$U$69</formula1>
    </dataValidation>
    <dataValidation type="list" allowBlank="1" showInputMessage="1" showErrorMessage="1" sqref="P8:Q8">
      <formula1>$V$59:$V$60</formula1>
    </dataValidation>
    <dataValidation type="list" allowBlank="1" showInputMessage="1" showErrorMessage="1" sqref="O8">
      <formula1>$V$62:$V$64</formula1>
    </dataValidation>
    <dataValidation type="list" allowBlank="1" showInputMessage="1" showErrorMessage="1" sqref="N20">
      <formula1>$Z$76:$Z$77</formula1>
    </dataValidation>
  </dataValidations>
  <printOptions/>
  <pageMargins left="0.31496062992125984" right="0.7480314960629921" top="0.34" bottom="0.24" header="0.36" footer="0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INSUCAN</dc:creator>
  <cp:keywords/>
  <dc:description/>
  <cp:lastModifiedBy>INSUCAN</cp:lastModifiedBy>
  <cp:lastPrinted>2011-09-04T20:52:42Z</cp:lastPrinted>
  <dcterms:created xsi:type="dcterms:W3CDTF">2001-05-03T19:45:43Z</dcterms:created>
  <dcterms:modified xsi:type="dcterms:W3CDTF">2012-05-29T10:48:19Z</dcterms:modified>
  <cp:category/>
  <cp:version/>
  <cp:contentType/>
  <cp:contentStatus/>
</cp:coreProperties>
</file>